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mca\Downloads\OneDrive_2025-01-22\206-7-24 Odborné učebny a kabinety ZŠ Otrokovice\ROZPOČTY\2. etapa\"/>
    </mc:Choice>
  </mc:AlternateContent>
  <xr:revisionPtr revIDLastSave="0" documentId="13_ncr:1_{67FBB478-47FE-47CE-AFCE-FCA9E322D3C8}" xr6:coauthVersionLast="47" xr6:coauthVersionMax="47" xr10:uidLastSave="{00000000-0000-0000-0000-000000000000}"/>
  <bookViews>
    <workbookView xWindow="-110" yWindow="-110" windowWidth="25820" windowHeight="1550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8 2022055-0301 Pol" sheetId="12" r:id="rId4"/>
    <sheet name="08 2022055-0303 Pol" sheetId="13" r:id="rId5"/>
    <sheet name="08 2022055-0321 Pol" sheetId="14" r:id="rId6"/>
    <sheet name="08 2022055-0322 Pol" sheetId="15" r:id="rId7"/>
  </sheets>
  <externalReferences>
    <externalReference r:id="rId8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'08 2022055-0301 Pol'!$1:$7</definedName>
    <definedName name="_xlnm.Print_Titles" localSheetId="4">'08 2022055-0303 Pol'!$1:$7</definedName>
    <definedName name="_xlnm.Print_Titles" localSheetId="5">'08 2022055-0321 Pol'!$1:$7</definedName>
    <definedName name="_xlnm.Print_Titles" localSheetId="6">'08 2022055-0322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'08 2022055-0301 Pol'!$A$1:$Y$47</definedName>
    <definedName name="_xlnm.Print_Area" localSheetId="4">'08 2022055-0303 Pol'!$A$1:$Y$59</definedName>
    <definedName name="_xlnm.Print_Area" localSheetId="5">'08 2022055-0321 Pol'!$A$1:$Y$52</definedName>
    <definedName name="_xlnm.Print_Area" localSheetId="6">'08 2022055-0322 Pol'!$A$1:$Y$50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1" l="1"/>
  <c r="F43" i="1"/>
  <c r="BA41" i="15"/>
  <c r="BA37" i="15"/>
  <c r="BA34" i="15"/>
  <c r="BA28" i="15"/>
  <c r="BA23" i="15"/>
  <c r="BA14" i="15"/>
  <c r="BA11" i="15"/>
  <c r="G9" i="15"/>
  <c r="M9" i="15" s="1"/>
  <c r="I9" i="15"/>
  <c r="K9" i="15"/>
  <c r="O9" i="15"/>
  <c r="Q9" i="15"/>
  <c r="V9" i="15"/>
  <c r="V8" i="15" s="1"/>
  <c r="G13" i="15"/>
  <c r="M13" i="15" s="1"/>
  <c r="I13" i="15"/>
  <c r="K13" i="15"/>
  <c r="O13" i="15"/>
  <c r="Q13" i="15"/>
  <c r="V13" i="15"/>
  <c r="G15" i="15"/>
  <c r="I15" i="15"/>
  <c r="K15" i="15"/>
  <c r="M15" i="15"/>
  <c r="O15" i="15"/>
  <c r="Q15" i="15"/>
  <c r="V15" i="15"/>
  <c r="G18" i="15"/>
  <c r="I18" i="15"/>
  <c r="K18" i="15"/>
  <c r="M18" i="15"/>
  <c r="O18" i="15"/>
  <c r="Q18" i="15"/>
  <c r="V18" i="15"/>
  <c r="G21" i="15"/>
  <c r="M21" i="15" s="1"/>
  <c r="I21" i="15"/>
  <c r="K21" i="15"/>
  <c r="O21" i="15"/>
  <c r="Q21" i="15"/>
  <c r="V21" i="15"/>
  <c r="G26" i="15"/>
  <c r="M26" i="15" s="1"/>
  <c r="I26" i="15"/>
  <c r="K26" i="15"/>
  <c r="O26" i="15"/>
  <c r="Q26" i="15"/>
  <c r="V26" i="15"/>
  <c r="G31" i="15"/>
  <c r="M31" i="15" s="1"/>
  <c r="I31" i="15"/>
  <c r="K31" i="15"/>
  <c r="O31" i="15"/>
  <c r="Q31" i="15"/>
  <c r="V31" i="15"/>
  <c r="G35" i="15"/>
  <c r="M35" i="15" s="1"/>
  <c r="I35" i="15"/>
  <c r="K35" i="15"/>
  <c r="O35" i="15"/>
  <c r="Q35" i="15"/>
  <c r="V35" i="15"/>
  <c r="G43" i="15"/>
  <c r="M43" i="15" s="1"/>
  <c r="I43" i="15"/>
  <c r="K43" i="15"/>
  <c r="O43" i="15"/>
  <c r="Q43" i="15"/>
  <c r="V43" i="15"/>
  <c r="G46" i="15"/>
  <c r="M46" i="15" s="1"/>
  <c r="I46" i="15"/>
  <c r="K46" i="15"/>
  <c r="O46" i="15"/>
  <c r="Q46" i="15"/>
  <c r="V46" i="15"/>
  <c r="AE49" i="15"/>
  <c r="F45" i="1" s="1"/>
  <c r="BA43" i="14"/>
  <c r="BA38" i="14"/>
  <c r="BA33" i="14"/>
  <c r="BA28" i="14"/>
  <c r="BA22" i="14"/>
  <c r="BA11" i="14"/>
  <c r="G9" i="14"/>
  <c r="M9" i="14" s="1"/>
  <c r="I9" i="14"/>
  <c r="K9" i="14"/>
  <c r="O9" i="14"/>
  <c r="Q9" i="14"/>
  <c r="V9" i="14"/>
  <c r="G13" i="14"/>
  <c r="M13" i="14" s="1"/>
  <c r="I13" i="14"/>
  <c r="K13" i="14"/>
  <c r="O13" i="14"/>
  <c r="Q13" i="14"/>
  <c r="V13" i="14"/>
  <c r="G18" i="14"/>
  <c r="I18" i="14"/>
  <c r="K18" i="14"/>
  <c r="M18" i="14"/>
  <c r="O18" i="14"/>
  <c r="Q18" i="14"/>
  <c r="V18" i="14"/>
  <c r="G21" i="14"/>
  <c r="M21" i="14" s="1"/>
  <c r="I21" i="14"/>
  <c r="K21" i="14"/>
  <c r="O21" i="14"/>
  <c r="Q21" i="14"/>
  <c r="V21" i="14"/>
  <c r="G23" i="14"/>
  <c r="M23" i="14" s="1"/>
  <c r="I23" i="14"/>
  <c r="K23" i="14"/>
  <c r="O23" i="14"/>
  <c r="Q23" i="14"/>
  <c r="V23" i="14"/>
  <c r="G26" i="14"/>
  <c r="M26" i="14" s="1"/>
  <c r="I26" i="14"/>
  <c r="K26" i="14"/>
  <c r="O26" i="14"/>
  <c r="Q26" i="14"/>
  <c r="V26" i="14"/>
  <c r="G31" i="14"/>
  <c r="M31" i="14" s="1"/>
  <c r="I31" i="14"/>
  <c r="K31" i="14"/>
  <c r="O31" i="14"/>
  <c r="Q31" i="14"/>
  <c r="V31" i="14"/>
  <c r="G36" i="14"/>
  <c r="M36" i="14" s="1"/>
  <c r="I36" i="14"/>
  <c r="K36" i="14"/>
  <c r="O36" i="14"/>
  <c r="Q36" i="14"/>
  <c r="V36" i="14"/>
  <c r="G41" i="14"/>
  <c r="M41" i="14" s="1"/>
  <c r="I41" i="14"/>
  <c r="K41" i="14"/>
  <c r="O41" i="14"/>
  <c r="Q41" i="14"/>
  <c r="V41" i="14"/>
  <c r="G45" i="14"/>
  <c r="I45" i="14"/>
  <c r="K45" i="14"/>
  <c r="M45" i="14"/>
  <c r="O45" i="14"/>
  <c r="Q45" i="14"/>
  <c r="V45" i="14"/>
  <c r="AE51" i="14"/>
  <c r="BA56" i="13"/>
  <c r="BA54" i="13"/>
  <c r="BA44" i="13"/>
  <c r="BA41" i="13"/>
  <c r="BA36" i="13"/>
  <c r="BA34" i="13"/>
  <c r="BA32" i="13"/>
  <c r="BA29" i="13"/>
  <c r="BA27" i="13"/>
  <c r="BA20" i="13"/>
  <c r="BA14" i="13"/>
  <c r="BA13" i="13"/>
  <c r="BA12" i="13"/>
  <c r="G9" i="13"/>
  <c r="M9" i="13" s="1"/>
  <c r="I9" i="13"/>
  <c r="K9" i="13"/>
  <c r="O9" i="13"/>
  <c r="Q9" i="13"/>
  <c r="V9" i="13"/>
  <c r="G10" i="13"/>
  <c r="M10" i="13" s="1"/>
  <c r="I10" i="13"/>
  <c r="K10" i="13"/>
  <c r="O10" i="13"/>
  <c r="Q10" i="13"/>
  <c r="V10" i="13"/>
  <c r="V8" i="13" s="1"/>
  <c r="G19" i="13"/>
  <c r="G8" i="13" s="1"/>
  <c r="G58" i="13" s="1"/>
  <c r="I19" i="13"/>
  <c r="K19" i="13"/>
  <c r="O19" i="13"/>
  <c r="Q19" i="13"/>
  <c r="V19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8" i="13"/>
  <c r="M28" i="13" s="1"/>
  <c r="I28" i="13"/>
  <c r="K28" i="13"/>
  <c r="O28" i="13"/>
  <c r="Q28" i="13"/>
  <c r="V28" i="13"/>
  <c r="G30" i="13"/>
  <c r="I30" i="13"/>
  <c r="K30" i="13"/>
  <c r="M30" i="13"/>
  <c r="O30" i="13"/>
  <c r="Q30" i="13"/>
  <c r="V30" i="13"/>
  <c r="G35" i="13"/>
  <c r="M35" i="13" s="1"/>
  <c r="I35" i="13"/>
  <c r="K35" i="13"/>
  <c r="O35" i="13"/>
  <c r="Q35" i="13"/>
  <c r="V35" i="13"/>
  <c r="G37" i="13"/>
  <c r="M37" i="13" s="1"/>
  <c r="I37" i="13"/>
  <c r="K37" i="13"/>
  <c r="O37" i="13"/>
  <c r="Q37" i="13"/>
  <c r="V37" i="13"/>
  <c r="G39" i="13"/>
  <c r="M39" i="13" s="1"/>
  <c r="I39" i="13"/>
  <c r="K39" i="13"/>
  <c r="O39" i="13"/>
  <c r="Q39" i="13"/>
  <c r="V39" i="13"/>
  <c r="G42" i="13"/>
  <c r="M42" i="13" s="1"/>
  <c r="I42" i="13"/>
  <c r="K42" i="13"/>
  <c r="O42" i="13"/>
  <c r="Q42" i="13"/>
  <c r="V42" i="13"/>
  <c r="G47" i="13"/>
  <c r="I47" i="13"/>
  <c r="K47" i="13"/>
  <c r="M47" i="13"/>
  <c r="O47" i="13"/>
  <c r="Q47" i="13"/>
  <c r="V47" i="13"/>
  <c r="G52" i="13"/>
  <c r="M52" i="13" s="1"/>
  <c r="I52" i="13"/>
  <c r="K52" i="13"/>
  <c r="O52" i="13"/>
  <c r="Q52" i="13"/>
  <c r="V52" i="13"/>
  <c r="AE58" i="13"/>
  <c r="BA42" i="12"/>
  <c r="BA39" i="12"/>
  <c r="BA34" i="12"/>
  <c r="BA29" i="12"/>
  <c r="BA26" i="12"/>
  <c r="BA24" i="12"/>
  <c r="BA20" i="12"/>
  <c r="BA14" i="12"/>
  <c r="BA13" i="12"/>
  <c r="BA12" i="12"/>
  <c r="G9" i="12"/>
  <c r="M9" i="12" s="1"/>
  <c r="I9" i="12"/>
  <c r="K9" i="12"/>
  <c r="O9" i="12"/>
  <c r="Q9" i="12"/>
  <c r="V9" i="12"/>
  <c r="G10" i="12"/>
  <c r="I10" i="12"/>
  <c r="K10" i="12"/>
  <c r="M10" i="12"/>
  <c r="O10" i="12"/>
  <c r="Q10" i="12"/>
  <c r="V10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40" i="12"/>
  <c r="M40" i="12" s="1"/>
  <c r="I40" i="12"/>
  <c r="K40" i="12"/>
  <c r="O40" i="12"/>
  <c r="Q40" i="12"/>
  <c r="V40" i="12"/>
  <c r="AE46" i="12"/>
  <c r="F42" i="1" s="1"/>
  <c r="I20" i="1"/>
  <c r="I19" i="1"/>
  <c r="I18" i="1"/>
  <c r="I17" i="1"/>
  <c r="H40" i="1"/>
  <c r="M19" i="13" l="1"/>
  <c r="I8" i="15"/>
  <c r="Q8" i="12"/>
  <c r="O8" i="12"/>
  <c r="G8" i="15"/>
  <c r="G49" i="15" s="1"/>
  <c r="K8" i="12"/>
  <c r="I8" i="12"/>
  <c r="Q8" i="13"/>
  <c r="O8" i="15"/>
  <c r="F39" i="1"/>
  <c r="F41" i="1"/>
  <c r="V8" i="12"/>
  <c r="O8" i="13"/>
  <c r="I8" i="13"/>
  <c r="K8" i="15"/>
  <c r="M8" i="13"/>
  <c r="K8" i="13"/>
  <c r="O8" i="14"/>
  <c r="AF58" i="13"/>
  <c r="G43" i="1" s="1"/>
  <c r="H43" i="1" s="1"/>
  <c r="I43" i="1" s="1"/>
  <c r="V8" i="14"/>
  <c r="H44" i="1"/>
  <c r="I44" i="1" s="1"/>
  <c r="Q8" i="14"/>
  <c r="K8" i="14"/>
  <c r="Q8" i="15"/>
  <c r="G8" i="12"/>
  <c r="I8" i="14"/>
  <c r="M8" i="15"/>
  <c r="AF49" i="15"/>
  <c r="G45" i="1" s="1"/>
  <c r="H45" i="1" s="1"/>
  <c r="I45" i="1" s="1"/>
  <c r="M8" i="14"/>
  <c r="AF51" i="14"/>
  <c r="G44" i="1" s="1"/>
  <c r="G8" i="14"/>
  <c r="M8" i="12"/>
  <c r="AF46" i="12"/>
  <c r="J28" i="1"/>
  <c r="J26" i="1"/>
  <c r="G38" i="1"/>
  <c r="F38" i="1"/>
  <c r="J23" i="1"/>
  <c r="J24" i="1"/>
  <c r="J25" i="1"/>
  <c r="J27" i="1"/>
  <c r="E24" i="1"/>
  <c r="E26" i="1"/>
  <c r="I59" i="1" l="1"/>
  <c r="G46" i="12"/>
  <c r="I60" i="1"/>
  <c r="G51" i="14"/>
  <c r="F46" i="1"/>
  <c r="G41" i="1"/>
  <c r="H41" i="1" s="1"/>
  <c r="I41" i="1" s="1"/>
  <c r="G42" i="1"/>
  <c r="H42" i="1" s="1"/>
  <c r="I42" i="1" s="1"/>
  <c r="G39" i="1"/>
  <c r="G46" i="1" s="1"/>
  <c r="G25" i="1" s="1"/>
  <c r="A25" i="1" s="1"/>
  <c r="A26" i="1" s="1"/>
  <c r="G26" i="1" s="1"/>
  <c r="H39" i="1" l="1"/>
  <c r="G23" i="1"/>
  <c r="G28" i="1"/>
  <c r="I61" i="1"/>
  <c r="I16" i="1"/>
  <c r="I21" i="1" s="1"/>
  <c r="J59" i="1" l="1"/>
  <c r="J60" i="1"/>
  <c r="A23" i="1"/>
  <c r="A24" i="1" s="1"/>
  <c r="G24" i="1" s="1"/>
  <c r="A27" i="1"/>
  <c r="A29" i="1" s="1"/>
  <c r="G29" i="1" s="1"/>
  <c r="G27" i="1" s="1"/>
  <c r="I39" i="1"/>
  <c r="I46" i="1" s="1"/>
  <c r="H46" i="1"/>
  <c r="J44" i="1" l="1"/>
  <c r="J39" i="1"/>
  <c r="J46" i="1" s="1"/>
  <c r="J43" i="1"/>
  <c r="J41" i="1"/>
  <c r="J42" i="1"/>
  <c r="J45" i="1"/>
  <c r="J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Lidumil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Lidumil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Lidumil</author>
  </authors>
  <commentList>
    <comment ref="S6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Lidumil</author>
  </authors>
  <commentList>
    <comment ref="S6" authorId="0" shapeId="0" xr:uid="{00000000-0006-0000-06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6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<sst xmlns="http://schemas.openxmlformats.org/spreadsheetml/2006/main" count="873" uniqueCount="241">
  <si>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</si>
  <si>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</si>
  <si>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</si>
  <si>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</si>
  <si>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</si>
  <si>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</si>
  <si>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</si>
  <si>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</si>
  <si>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</si>
  <si>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</si>
  <si>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</si>
  <si>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</si>
  <si>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</si>
  <si>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</si>
  <si>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</si>
  <si>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</si>
  <si>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</si>
  <si>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</si>
  <si>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</si>
  <si>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</si>
  <si>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</si>
  <si>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</si>
  <si>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</si>
  <si>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</si>
  <si>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</si>
  <si>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</si>
  <si>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</si>
  <si>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</si>
  <si>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</si>
  <si>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</si>
  <si>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</si>
  <si>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</si>
  <si>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</si>
  <si>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</si>
  <si>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</si>
  <si>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</si>
  <si>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</si>
  <si>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</si>
  <si>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</si>
  <si>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</si>
  <si>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</si>
  <si>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</si>
  <si>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</si>
  <si>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Procházka</t>
  </si>
  <si>
    <t>2024-028</t>
  </si>
  <si>
    <t>Stavba</t>
  </si>
  <si>
    <t>Stavební objekt</t>
  </si>
  <si>
    <t>08</t>
  </si>
  <si>
    <t>2022055-0301</t>
  </si>
  <si>
    <t>108 nábytek</t>
  </si>
  <si>
    <t>2022055-0303</t>
  </si>
  <si>
    <t>202 nábytek</t>
  </si>
  <si>
    <t>2022055-0321</t>
  </si>
  <si>
    <t>202A nábytek</t>
  </si>
  <si>
    <t>2022055-0322</t>
  </si>
  <si>
    <t>204 nábytek</t>
  </si>
  <si>
    <t>Celkem za stavbu</t>
  </si>
  <si>
    <t>CZK</t>
  </si>
  <si>
    <t>#POPS</t>
  </si>
  <si>
    <t>Popis stavby: 2024-028 - Rozvoj a modernizace infrastruktury základních škol Otrokovice - ZŠ Mánesova a ZŠ Trávníky</t>
  </si>
  <si>
    <t>#POPO</t>
  </si>
  <si>
    <t>Popis objektu: 08 - 2 Etapa - ZŠ Mánesova nábytek</t>
  </si>
  <si>
    <t>#POPR</t>
  </si>
  <si>
    <t>Popis rozpočtu: 2022055-0301 - 108 nábytek</t>
  </si>
  <si>
    <t>Popis rozpočtu: 2022055-0303 - 202 nábytek</t>
  </si>
  <si>
    <t>Popis rozpočtu: 2022055-0321 - 202A nábytek</t>
  </si>
  <si>
    <t>Popis rozpočtu: 2022055-0322 - 204 nábytek</t>
  </si>
  <si>
    <t>Rekapitulace dílů</t>
  </si>
  <si>
    <t>Typ dílu</t>
  </si>
  <si>
    <t>Nábytek</t>
  </si>
  <si>
    <t>Vybavení k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</si>
  <si>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</si>
  <si>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</si>
  <si>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</si>
  <si>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</si>
  <si>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</si>
  <si>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</si>
  <si>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</si>
  <si>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</si>
  <si>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</si>
  <si>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</si>
  <si>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</si>
  <si>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</si>
  <si>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</si>
  <si>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</si>
  <si>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</si>
  <si>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</si>
  <si>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</si>
  <si>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</si>
  <si>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</si>
  <si>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</si>
  <si>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</si>
  <si>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</si>
  <si>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</si>
  <si>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</si>
  <si>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</si>
  <si>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</si>
  <si>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</si>
  <si>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</si>
  <si>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</si>
  <si>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</si>
  <si>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/>
  </si>
  <si>
    <t>DIL</t>
  </si>
  <si>
    <t>U</t>
  </si>
  <si>
    <t>Učitelské pracoviště</t>
  </si>
  <si>
    <t>Vlastní</t>
  </si>
  <si>
    <t>Indiv</t>
  </si>
  <si>
    <t>Specifikace</t>
  </si>
  <si>
    <t>Běžná</t>
  </si>
  <si>
    <t>POL3_</t>
  </si>
  <si>
    <t>N01</t>
  </si>
  <si>
    <t>Katedra multimediální s AV skříňkou, celodřevěná, ABS</t>
  </si>
  <si>
    <t>kus</t>
  </si>
  <si>
    <t>POL3_0</t>
  </si>
  <si>
    <t>Rozměr: 760 x 1600 x 600 mm (v x š x h) - tolerance ±5%</t>
  </si>
  <si>
    <t>POP</t>
  </si>
  <si>
    <t>Pracovní deska: 25 mm s ABS hranou. V pracovní desce stolu bude průchodka průměru 70 mm pro kabeláž pro monitor. Konstrukce katedry z LTD 18 mm, dvojitá záda pro vedení veškeré kabeláže. Pojezd pro klávesnici pod pracovní deskou.</t>
  </si>
  <si>
    <t>Roletová skříňka pro AV techniku: šíře 600 mm, ve spodní části jekl 40 x 20 mm, 2x stavitelné police, horizontální roletová dvířka se zámkem.</t>
  </si>
  <si>
    <t>Kovové prvky budou upraveny vypalovací barvou RAL dle výběru.</t>
  </si>
  <si>
    <t>Barva dle výběru investora.</t>
  </si>
  <si>
    <t>El. rozvod v katedře: CYKY 3x 2,5; zásuvky 230V + revize s vystavením revizní zprávy.</t>
  </si>
  <si>
    <t>N02</t>
  </si>
  <si>
    <t>Židle učitelská – čalouněná skořepina</t>
  </si>
  <si>
    <t>Konstrukce z kombinovaného rámu z ohýbaného plechooválu 20 x 38 mm s tvarovanou 11 vrstvou skořepinou s čalouněním sedáku a opěráku. Fixace pomocí přítlačné desky formou skrytých závrtných šroubů. Nohy opatřené plastovým návlekem a plastová kolébka s možností vložení teflonového nebo filcového kluzáku.</t>
  </si>
  <si>
    <t>Z</t>
  </si>
  <si>
    <t>Žákovské pracoviště</t>
  </si>
  <si>
    <t>N03</t>
  </si>
  <si>
    <t>Židle pevná, čalouněná s područkami a sklopným pracovním pultem</t>
  </si>
  <si>
    <t>Židle se sedákem i opěrákem vyrobeným z min. 7 vrstvé bukové překližky, čalouněný sedák a opěrák z látky odolné proti oděru min. 100 tis. cyklů. Sedák opěrák jsou k rámu přichyceni ocelovými nýty. Rám židle je vyroben z ocelových profilů jako celosvařenec. Nosné profily rámu jsou plochoovál 38x20 mm o síle stěny min. 1,5 mm. Područky jsou tvořeny z ohýbaného plochooválu s pevně přichycenými dřevěnými podložkami min.190 x 45 mm. Jedna z područek (volitelně) musí být osazena otočným a sklopným pracovním pultem o min. rozměru 200 x 450 mm na otočném kloubu s pevnou aretací v horizontální poloze. Kovové prvky budou upraveny vypalovací barvou RAL dle výběru.</t>
  </si>
  <si>
    <t>N04</t>
  </si>
  <si>
    <t>Židle výškově stavitelá, čalouněná s područkami a sklopným pracovním pultem</t>
  </si>
  <si>
    <t>Židle se sedákem i opěrákem vyrobeným z min. 7 vrstvé bukové překližky, čalouněný sedák a opěrák z látky odolné proti oděru min. 100 tis. cyklů. Sedák i opěrák jsou k rámu přichyceni ocelovými nýty. Rám židle je vyroben z ocelových profilů jako celosvařenec. Nosné profily rámu jsou plochoovál 38x20 mm o síle stěny min. 1,5 mm. Područky jsou tvořeny z ohýbaného plochooválu s pevně přichycenými dřevěnými podložkami min.190 x 45 mm. Jedna z područek (volitelně) musí být osazena otočným a sklopným pracovním pultem o min.rozměru 200 x 450 mm na otočném kloubu s pevnou aretací v horizontální poloze. Výšková stavitelnost pomocí rektifikačních šroubů do min. 3 pozic bez použití nářadí. Kovové prvky budou upraveny vypalovací barvou RAL dle výběru.</t>
  </si>
  <si>
    <t>N05</t>
  </si>
  <si>
    <t>Univerzální stůl – jeklový</t>
  </si>
  <si>
    <t>Rozměr: 760 x 800 x 800 mm (v x š x h) - tolerance ±5%</t>
  </si>
  <si>
    <t>závrtných matic a šroubů s metrickým závitem, ABS hrany.</t>
  </si>
  <si>
    <t>N06</t>
  </si>
  <si>
    <t>Žákovská židle stohovatelná, čalouněná</t>
  </si>
  <si>
    <t>Konstrukce: kovová – plochooválný profil, povrchová úprava vypalovací barvou, korpus dřevěný 7 vrstvý, čalouněný sedák a opěrák z látky odolné proti oděru min. 100 tis. cyklů, plastové kluzáky s možností vložení filcové nebo teflonové vložky.</t>
  </si>
  <si>
    <t>N</t>
  </si>
  <si>
    <t>Nábytek - společný</t>
  </si>
  <si>
    <t>Stroj</t>
  </si>
  <si>
    <t>POL6_</t>
  </si>
  <si>
    <t>N07</t>
  </si>
  <si>
    <t>Vestavná skříň</t>
  </si>
  <si>
    <t>Rozměr: 1900 x 1000 x 400 mm (v x š x h) - tolerance ±5%</t>
  </si>
  <si>
    <t>Konstrukce: z LTD materiálu. Spodní část dvoudveřová policová v. 950 mm, horní část dvoudveřová policová v. 950 mm. Uzamykatelná sjednoceným klíčem.</t>
  </si>
  <si>
    <t>N08</t>
  </si>
  <si>
    <t>Sezení pro čtenáře</t>
  </si>
  <si>
    <t>Rozměr: 1900 x 3150 x 400 mm (v x š x h) - tolerance ±5%</t>
  </si>
  <si>
    <t>Konstrukce: z LTD materiálu s úložným prostorem. Odklápěcí čalouněný sedák z látky odolné proti oděru min. 100 tis. cyklů, výška min. 400 mm, hloubka min.  350 mm. LED osvětlení v horní části.</t>
  </si>
  <si>
    <t>El. rozvod v sezení pro čtenáře: CYKY 3x 2,5; zásuvky 230V + revize s vystavením revizní zprávy.</t>
  </si>
  <si>
    <t>SUM</t>
  </si>
  <si>
    <t>PC box: šíře 270 mm, ve spodní části jekl 40 x 20 mm, v horní části PC boxu police, v zadní části PC boxu odvětrování perforovaným plechem (velikost otvoru min. 7 mm max.10 mm).</t>
  </si>
  <si>
    <t>Konstrukce: rámová celosvařencová konstrukce stolu je tvořena jeklem 30 x 30 x 2 mm v kombinaci s jeklem 30 x 30 x 2 mm s povrchovou úpravou práškovou vypalovací barvou v odstínech dle vzorníku RAL. Nohy jsou opatřeny rektifikačními šrouby.</t>
  </si>
  <si>
    <t>Pracovní deska: vyrobena z laminované dřevotřískové desky tl.18 mm s olepením</t>
  </si>
  <si>
    <t>plastovou hranou o tloušťce 2 mm. Stolová deska je s rámem spojena pomocí</t>
  </si>
  <si>
    <t>END</t>
  </si>
  <si>
    <t>Konstrukce: z kombinovaného rámu z ohýbaného plechooválu 20 x 38 mm s tvarovanou 11 vrstvou skořepinou s čalouněním sedáku a opěráku. Fixace pomocí přítlačné desky formou skrytých závrtných šroubů. Nohy opatřené plastovým návlekem a plastová kolébka s možností vložení teflonového nebo filcového kluzáku.</t>
  </si>
  <si>
    <t>Žákovská dvoulavice</t>
  </si>
  <si>
    <t>Rozměr: 760 x 1300 x 500 mm (v x š x h) - tolerance ±5%</t>
  </si>
  <si>
    <t>Pracovní deska: MDF se závrtnými maticemi, PUR hrany po celém obvodu desky.</t>
  </si>
  <si>
    <t>připevněn drátěný koš a po stranách lavice háčky, konstrukce je opatřena plastovými černými návleky pro ochranu konstrukce min. 220 mm a rektifikačními šrouby.</t>
  </si>
  <si>
    <t>Žákovská židle plastová - (pevná, trubková podnož)</t>
  </si>
  <si>
    <t>Židle tvořená plastovou skořepinou se závrtnými maticemi, fixovanou ke konstrukci se čtyřmi trubkovými nohami o průměru min. 18 mm ošetřenými vypalovací práškovou barvou dle vzorníku RAL. Plastová skořepina vyrobena z výlisku PP s výztužnými žebry a průhmatem pro snadnou manipulaci, povrchová úprava odolná proti UV záření.</t>
  </si>
  <si>
    <t>Stůl pro asistenta pedagoga</t>
  </si>
  <si>
    <t>Stůl celodřevěný s pevným zásuvkovým kontejnerem, uzamykání centrálním zámkem, čelní krytí, materiál LTD tl. 18 mm s ABS hranou, pracovní deska LTD tl. 25 mm s ABS hranou</t>
  </si>
  <si>
    <t>El. rozvod Ve stole pro asistenta pedagoga: CYKY 3x 2,5; zásuvky 230V + revize s vystavením revizní zprávy.</t>
  </si>
  <si>
    <t>Židle pro asistenta pedagoga – čalouněná skořepina</t>
  </si>
  <si>
    <t>Konstrukce: z kombinovaného rámu z ohýbaného plochooválu 20x38mm s tvarovanou 11 vrstvou skořepinou s čalouněním sedáku a opěráku. Fixace pomocí přítlačné desky formou skrytých závrtných šroubů. Nohy opatřené plastovým návlekem a plastová kolébka s možností vložení teflonového nebo filcového kluzáku.</t>
  </si>
  <si>
    <t>Rozměr: 2000 x 920 x 400 mm (v x š x h) - tolerance ±5%</t>
  </si>
  <si>
    <t>konstrukce z LTD materiálu. Spodní část dvoudveřová policová v. 900 mm, horní část dvoudveřová policová v. 1100 mm. Uzamykatelná sjednoceným klíčem.</t>
  </si>
  <si>
    <t>Skříň čtyřdveřová uzavřená, s policemi</t>
  </si>
  <si>
    <t>Rozměr: 1800 x 900 x 430 mm (v x š x h) - tolerance ±5%</t>
  </si>
  <si>
    <t>Konstrukce: LTD min. 18 mm, lepená konstrukce, 2 mm ABS hrany. Celá konstrukce je zpevněna kovovým profilem 40 x 20 mm v horní, prostřední a spodní části. 4x rektifikační šrouby.</t>
  </si>
  <si>
    <t>Horní část: plná dvířka s úchytkami a zámkem, 2x stavitelná police</t>
  </si>
  <si>
    <t>Dolní část: plná dvířka s úchytkami a zámkem, 2x stavitelná police</t>
  </si>
  <si>
    <t>N09</t>
  </si>
  <si>
    <t>Nástavec uzavřený</t>
  </si>
  <si>
    <t>Rozměr: 600 x 900 x 430 mm (v x š x h) - tolerance ±5%</t>
  </si>
  <si>
    <t>zámkem, 1x stavitelná police.</t>
  </si>
  <si>
    <t>N10</t>
  </si>
  <si>
    <t>Mycí sestava</t>
  </si>
  <si>
    <t>Rozměr: 900 x 2700 x 600 mm (v x š x h) - tolerance ±5%</t>
  </si>
  <si>
    <t>Konstrukce: LTD min. 18 mm, lepená konstrukce, 2 mm ABS hrany. Celá konstrukce je zpevněna kovovým profilem 40 x 20 mm ve spodní části. 4x rektifikační šrouby.</t>
  </si>
  <si>
    <t>Pracovní deska: síla 25 mm s odolnou fólií HPL min. 0,8 mm</t>
  </si>
  <si>
    <t>Vybavení: 1x dvoudveřová skříňka se stavitelnou policí šíře 900 mm, 2x mycí stůl šíře 900 mm s keramickým bílým dřezem s nerezovou výpustí, baterie T+S, ve spodní části úložný prostor uzavíratelný</t>
  </si>
  <si>
    <t>Konstrukce: z ohýbaného plochooválu min. 50 x 30 mm tvaru C, pod deskou je</t>
  </si>
  <si>
    <t>Konstrukce: LTD min. 18 mm, lepená konstrukce, ABS hrany. Celá konstrukce je</t>
  </si>
  <si>
    <t>zpevněna kovovým profilem 40 x 20 mm v horní části, plná dvířka s úchytkami a</t>
  </si>
  <si>
    <t>Stůl celodřevěný, pevný zásuvkový kontejner s centrálním zámkem</t>
  </si>
  <si>
    <t>Rozměr: 760 x 1200 x 680 mm (v x š x h) - tolerance ±5%</t>
  </si>
  <si>
    <t>El. Rozvod v kancelářských stolech CYKY 3x 2,5; zásuvky 230V + revize s vystavením revizní zprávy.</t>
  </si>
  <si>
    <t>Skříň vysoká, otevřená s policemi</t>
  </si>
  <si>
    <t>Rozměr: 1700 x 250 x 300 mm (v x š x h) - tolerance ±5%</t>
  </si>
  <si>
    <t>Konstrukce: LTD min. 18 mm, lepená konstrukce, 2 mm ABS hrany, 4x rektifikační šrouby.</t>
  </si>
  <si>
    <t>Horní část: 2x stavitelná police</t>
  </si>
  <si>
    <t>Dolní část: 2x stavitelná police</t>
  </si>
  <si>
    <t>Police s LED osvětlením</t>
  </si>
  <si>
    <t>Rozměr: 1200 x 300 mm (š x h) - tolerance ±5%</t>
  </si>
  <si>
    <t>LTD tl. 25 mm s ABS hranou, zafrézovaný LED pásek v AL profilu</t>
  </si>
  <si>
    <t>Kancelářská židle</t>
  </si>
  <si>
    <t>Kancelářská židle s vyšším a ergonomickým opěrákem, mechanika e-synchro, vel. 430-530 mm, s područkami</t>
  </si>
  <si>
    <t>Nástěnka</t>
  </si>
  <si>
    <t>Rozměr: 1200 x 900 mm</t>
  </si>
  <si>
    <t>Korková nástěnka, rám z hliníkového profilu, zavěšení na stěnu.</t>
  </si>
  <si>
    <t>Skříň s policovou stěnou a výsuvem na ramínko</t>
  </si>
  <si>
    <t>Konstrukce: LTD min. 18 mm, lepená konstrukce, 2 mm ABS hrany. Celá konstrukce je zpevněna kovovým profilem 40 x 20 mm v horní a spodní části. 4x rektifikační šrouby.</t>
  </si>
  <si>
    <t>Plné dveře s úchytkami a zámkem.</t>
  </si>
  <si>
    <t>Vnitřní vybavení: policová stěna a výsuv na ramínko</t>
  </si>
  <si>
    <t>Skříň vysoká, kombinovaná spolicemi</t>
  </si>
  <si>
    <t>Skříň vysoká, uzavřená s policemi</t>
  </si>
  <si>
    <t>Plné dveře s úchytkami a zámkem, 5x police, z toho minimálně 4x stavitelná</t>
  </si>
  <si>
    <t>Stůl celodřevěný, pevný zásuvkový kontejner s centrálním zámkem a policovou nástavbou</t>
  </si>
  <si>
    <t>Rozměr: 760 x 1200 x 680 mm (v x š x h)</t>
  </si>
  <si>
    <t>Stůl celodřevěný s pevným zásuvkovým kontejnerem, uzamykání centrálním zámkem, čelní krytí, materiál LTD tl. 18 mm s ABS hranou, pracovní deska LTD tl. 25 mm s ABS hranou. Stůl bude vybaven policovou nástavbou 300 x 1200 x 200 (v x š x h) s 1x policí.</t>
  </si>
  <si>
    <t>El. Rozvod v kancelářských stolech CYKY 3y 2,5; zásuvky 230 + revize s vystavením revizní zprávy.</t>
  </si>
  <si>
    <t>Rozměr: 900 x 600 mm</t>
  </si>
  <si>
    <t>Věšák s odkládací deskou</t>
  </si>
  <si>
    <t>Rozměr: 2000 x 600 mm</t>
  </si>
  <si>
    <t>Věšák s odkládací deskou a stěnou z laminové desky, háčky kovové dle výběru.</t>
  </si>
  <si>
    <t>Konstrukce: LTD min. 18 mm, lepená konstrukce, 2 mm ABS hrany. Celá konstrukce je zpevněna kovovým profilem 40 x 20 mm v horní a spodní části.</t>
  </si>
  <si>
    <t>4x rektifikační šrouby.</t>
  </si>
  <si>
    <t>Skříň čtyřdvéřová uzavřená, s policemi</t>
  </si>
  <si>
    <t>zpevněna kovovým profilem 40 x 20 mm v horní části, plná dvířka s úchytkami a zámkem, 1x stavitelná police.</t>
  </si>
  <si>
    <t>Čajová kuchyňka</t>
  </si>
  <si>
    <t>Rozměr: 900 x 1600 x 600 mm (v x š x h) - tolerance ±5%</t>
  </si>
  <si>
    <t>Konstrukce: LTD min. 18 mm, hrany ABS alespoň 2 mm lepeny technologií PUR, jekl cca 40 x 20 mm, pracovní deska o síle 25 mm s odolnou folií HPL, min. 0,8 mm.</t>
  </si>
  <si>
    <t>Zádovina: 1600x600 mm, LTD deska o síle min. 10 mm</t>
  </si>
  <si>
    <t>Horní část: 2x skříňka 600x800x300mm (v x š x h), výklopná dvířka</t>
  </si>
  <si>
    <t>s úchytkou, 1x stavitelná police. Zafrézovaný LED pásek.</t>
  </si>
  <si>
    <t>Spodní část: 1x mycí stůl š. 600 mm s dřezem s nerezovou výpustí, baterie T+S, plná dvířka s úchytkami, 1x vestavná lednice š. 600 mm, 1x zásuvková skříňka š. 400 mm</t>
  </si>
  <si>
    <t>Kovové prvky budou upraveny vypalovací barvou RAL dle výběru, 2x 230V zásuvka.</t>
  </si>
  <si>
    <t>Dvousedačka</t>
  </si>
  <si>
    <t>Konferenční sedačka, kovová podnož, dvousedačkový díl, šířka 1160 mm.</t>
  </si>
  <si>
    <t>Nosnost 120 kg. Barva dle vzorníku.</t>
  </si>
  <si>
    <t>Stolek</t>
  </si>
  <si>
    <t>Kulatý stoleček ke křeslům O 500mm</t>
  </si>
  <si>
    <t>Rozvoj a modernizace infrastruktury základních škol Otrokovice - ZŠ Mánesova II. etapa</t>
  </si>
  <si>
    <t xml:space="preserve">ZŠ Mánesova nábytek a vybavení - II. etapa </t>
  </si>
  <si>
    <t>ZŠ Mánesova nábytek a vybavení - 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</si>
</sst>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38</v>
      </c>
    </row>
    <row r="2" spans="1:7" ht="57.75" customHeight="1" x14ac:dyDescent="0.25">
      <c r="A2" s="190" t="s">
        <v>39</v>
      </c>
      <c r="B2" s="190"/>
      <c r="C2" s="190"/>
      <c r="D2" s="190"/>
      <c r="E2" s="190"/>
      <c r="F2" s="190"/>
      <c r="G2" s="190"/>
    </row>
  </sheetData>
  <sheetProtection password="C396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M27" sqref="M27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36</v>
      </c>
      <c r="B1" s="225" t="s">
        <v>41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5">
      <c r="A2" s="2"/>
      <c r="B2" s="76" t="s">
        <v>22</v>
      </c>
      <c r="C2" s="77"/>
      <c r="D2" s="78" t="s">
        <v>44</v>
      </c>
      <c r="E2" s="231" t="s">
        <v>238</v>
      </c>
      <c r="F2" s="232"/>
      <c r="G2" s="232"/>
      <c r="H2" s="232"/>
      <c r="I2" s="232"/>
      <c r="J2" s="233"/>
      <c r="O2" s="1"/>
    </row>
    <row r="3" spans="1:15" ht="27" hidden="1" customHeight="1" x14ac:dyDescent="0.25">
      <c r="A3" s="2"/>
      <c r="B3" s="79"/>
      <c r="C3" s="77"/>
      <c r="D3" s="80"/>
      <c r="E3" s="234"/>
      <c r="F3" s="235"/>
      <c r="G3" s="235"/>
      <c r="H3" s="235"/>
      <c r="I3" s="235"/>
      <c r="J3" s="236"/>
    </row>
    <row r="4" spans="1:15" ht="23.25" customHeight="1" x14ac:dyDescent="0.25">
      <c r="A4" s="2"/>
      <c r="B4" s="81"/>
      <c r="C4" s="82"/>
      <c r="D4" s="83"/>
      <c r="E4" s="215"/>
      <c r="F4" s="215"/>
      <c r="G4" s="215"/>
      <c r="H4" s="215"/>
      <c r="I4" s="215"/>
      <c r="J4" s="216"/>
    </row>
    <row r="5" spans="1:15" ht="24" customHeight="1" x14ac:dyDescent="0.25">
      <c r="A5" s="2"/>
      <c r="B5" s="31" t="s">
        <v>42</v>
      </c>
      <c r="D5" s="219"/>
      <c r="E5" s="220"/>
      <c r="F5" s="220"/>
      <c r="G5" s="220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1"/>
      <c r="E6" s="222"/>
      <c r="F6" s="222"/>
      <c r="G6" s="222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38"/>
      <c r="E11" s="238"/>
      <c r="F11" s="238"/>
      <c r="G11" s="238"/>
      <c r="H11" s="18" t="s">
        <v>40</v>
      </c>
      <c r="I11" s="84"/>
      <c r="J11" s="8"/>
    </row>
    <row r="12" spans="1:15" ht="15.75" customHeight="1" x14ac:dyDescent="0.25">
      <c r="A12" s="2"/>
      <c r="B12" s="28"/>
      <c r="C12" s="55"/>
      <c r="D12" s="214"/>
      <c r="E12" s="214"/>
      <c r="F12" s="214"/>
      <c r="G12" s="214"/>
      <c r="H12" s="18" t="s">
        <v>34</v>
      </c>
      <c r="I12" s="84"/>
      <c r="J12" s="8"/>
    </row>
    <row r="13" spans="1:15" ht="15.75" customHeight="1" x14ac:dyDescent="0.25">
      <c r="A13" s="2"/>
      <c r="B13" s="29"/>
      <c r="C13" s="56"/>
      <c r="D13" s="85"/>
      <c r="E13" s="217"/>
      <c r="F13" s="218"/>
      <c r="G13" s="218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37"/>
      <c r="F15" s="237"/>
      <c r="G15" s="239"/>
      <c r="H15" s="239"/>
      <c r="I15" s="239" t="s">
        <v>29</v>
      </c>
      <c r="J15" s="240"/>
    </row>
    <row r="16" spans="1:15" ht="23.25" customHeight="1" x14ac:dyDescent="0.25">
      <c r="A16" s="138" t="s">
        <v>24</v>
      </c>
      <c r="B16" s="38" t="s">
        <v>24</v>
      </c>
      <c r="C16" s="62"/>
      <c r="D16" s="63"/>
      <c r="E16" s="203"/>
      <c r="F16" s="204"/>
      <c r="G16" s="203"/>
      <c r="H16" s="204"/>
      <c r="I16" s="203">
        <f>SUMIF(F59:F60,A16,I59:I60)+SUMIF(F59:F60,"PSU",I59:I60)</f>
        <v>0</v>
      </c>
      <c r="J16" s="205"/>
    </row>
    <row r="17" spans="1:10" ht="23.25" customHeight="1" x14ac:dyDescent="0.25">
      <c r="A17" s="138" t="s">
        <v>25</v>
      </c>
      <c r="B17" s="38" t="s">
        <v>25</v>
      </c>
      <c r="C17" s="62"/>
      <c r="D17" s="63"/>
      <c r="E17" s="203"/>
      <c r="F17" s="204"/>
      <c r="G17" s="203"/>
      <c r="H17" s="204"/>
      <c r="I17" s="203">
        <f>SUMIF(F59:F60,A17,I59:I60)</f>
        <v>0</v>
      </c>
      <c r="J17" s="205"/>
    </row>
    <row r="18" spans="1:10" ht="23.25" customHeight="1" x14ac:dyDescent="0.25">
      <c r="A18" s="138" t="s">
        <v>26</v>
      </c>
      <c r="B18" s="38" t="s">
        <v>26</v>
      </c>
      <c r="C18" s="62"/>
      <c r="D18" s="63"/>
      <c r="E18" s="203"/>
      <c r="F18" s="204"/>
      <c r="G18" s="203"/>
      <c r="H18" s="204"/>
      <c r="I18" s="203">
        <f>SUMIF(F59:F60,A18,I59:I60)</f>
        <v>0</v>
      </c>
      <c r="J18" s="205"/>
    </row>
    <row r="19" spans="1:10" ht="23.25" customHeight="1" x14ac:dyDescent="0.25">
      <c r="A19" s="138" t="s">
        <v>71</v>
      </c>
      <c r="B19" s="38" t="s">
        <v>27</v>
      </c>
      <c r="C19" s="62"/>
      <c r="D19" s="63"/>
      <c r="E19" s="203"/>
      <c r="F19" s="204"/>
      <c r="G19" s="203"/>
      <c r="H19" s="204"/>
      <c r="I19" s="203">
        <f>SUMIF(F59:F60,A19,I59:I60)</f>
        <v>0</v>
      </c>
      <c r="J19" s="205"/>
    </row>
    <row r="20" spans="1:10" ht="23.25" customHeight="1" x14ac:dyDescent="0.25">
      <c r="A20" s="138" t="s">
        <v>72</v>
      </c>
      <c r="B20" s="38" t="s">
        <v>28</v>
      </c>
      <c r="C20" s="62"/>
      <c r="D20" s="63"/>
      <c r="E20" s="203"/>
      <c r="F20" s="204"/>
      <c r="G20" s="203"/>
      <c r="H20" s="204"/>
      <c r="I20" s="203">
        <f>SUMIF(F59:F60,A20,I59:I60)</f>
        <v>0</v>
      </c>
      <c r="J20" s="205"/>
    </row>
    <row r="21" spans="1:10" ht="23.25" customHeight="1" x14ac:dyDescent="0.3">
      <c r="A21" s="2"/>
      <c r="B21" s="48" t="s">
        <v>29</v>
      </c>
      <c r="C21" s="64"/>
      <c r="D21" s="65"/>
      <c r="E21" s="206"/>
      <c r="F21" s="241"/>
      <c r="G21" s="206"/>
      <c r="H21" s="241"/>
      <c r="I21" s="206">
        <f>SUM(I16:J20)</f>
        <v>0</v>
      </c>
      <c r="J21" s="207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199">
        <f>IF(A24&gt;50, ROUNDUP(A23, 0), ROUNDDOWN(A23, 0))</f>
        <v>0</v>
      </c>
      <c r="H24" s="200"/>
      <c r="I24" s="200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8">
        <f>IF(A26&gt;50, ROUNDUP(A25, 0), ROUNDDOWN(A25, 0))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3">
      <c r="A28" s="2"/>
      <c r="B28" s="111" t="s">
        <v>23</v>
      </c>
      <c r="C28" s="112"/>
      <c r="D28" s="112"/>
      <c r="E28" s="113"/>
      <c r="F28" s="114"/>
      <c r="G28" s="209">
        <f>ZakladDPHSniVypocet+ZakladDPHZaklVypocet</f>
        <v>0</v>
      </c>
      <c r="H28" s="209"/>
      <c r="I28" s="209"/>
      <c r="J28" s="115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1" t="s">
        <v>35</v>
      </c>
      <c r="C29" s="116"/>
      <c r="D29" s="116"/>
      <c r="E29" s="116"/>
      <c r="F29" s="117"/>
      <c r="G29" s="208">
        <f>IF(A29&gt;50, ROUNDUP(A27, 0), ROUNDDOWN(A27, 0))</f>
        <v>0</v>
      </c>
      <c r="H29" s="208"/>
      <c r="I29" s="208"/>
      <c r="J29" s="118" t="s">
        <v>57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 x14ac:dyDescent="0.25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5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5">
      <c r="A39" s="87">
        <v>1</v>
      </c>
      <c r="B39" s="97" t="s">
        <v>45</v>
      </c>
      <c r="C39" s="191"/>
      <c r="D39" s="191"/>
      <c r="E39" s="191"/>
      <c r="F39" s="98">
        <f>'08 2022055-0301 Pol'!AE46+'08 2022055-0303 Pol'!AE58+'08 2022055-0321 Pol'!AE51+'08 2022055-0322 Pol'!AE49</f>
        <v>0</v>
      </c>
      <c r="G39" s="99">
        <f>'08 2022055-0301 Pol'!AF46+'08 2022055-0303 Pol'!AF58+'08 2022055-0321 Pol'!AF51+'08 2022055-0322 Pol'!AF49</f>
        <v>0</v>
      </c>
      <c r="H39" s="100">
        <f t="shared" ref="H39:H45" si="1"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customHeight="1" x14ac:dyDescent="0.25">
      <c r="A40" s="87">
        <v>2</v>
      </c>
      <c r="B40" s="102"/>
      <c r="C40" s="197" t="s">
        <v>46</v>
      </c>
      <c r="D40" s="197"/>
      <c r="E40" s="197"/>
      <c r="F40" s="103"/>
      <c r="G40" s="104"/>
      <c r="H40" s="104">
        <f t="shared" si="1"/>
        <v>0</v>
      </c>
      <c r="I40" s="104"/>
      <c r="J40" s="105"/>
    </row>
    <row r="41" spans="1:10" ht="25.5" customHeight="1" x14ac:dyDescent="0.25">
      <c r="A41" s="87">
        <v>2</v>
      </c>
      <c r="B41" s="102" t="s">
        <v>47</v>
      </c>
      <c r="C41" s="197" t="s">
        <v>239</v>
      </c>
      <c r="D41" s="197"/>
      <c r="E41" s="197"/>
      <c r="F41" s="103">
        <f>'08 2022055-0301 Pol'!AE46+'08 2022055-0303 Pol'!AE58+'08 2022055-0321 Pol'!AE51+'08 2022055-0322 Pol'!AE49</f>
        <v>0</v>
      </c>
      <c r="G41" s="104">
        <f>'08 2022055-0301 Pol'!AF46+'08 2022055-0303 Pol'!AF58+'08 2022055-0321 Pol'!AF51+'08 2022055-0322 Pol'!AF49</f>
        <v>0</v>
      </c>
      <c r="H41" s="104">
        <f t="shared" si="1"/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customHeight="1" x14ac:dyDescent="0.25">
      <c r="A42" s="87">
        <v>3</v>
      </c>
      <c r="B42" s="106" t="s">
        <v>48</v>
      </c>
      <c r="C42" s="191" t="s">
        <v>49</v>
      </c>
      <c r="D42" s="191"/>
      <c r="E42" s="191"/>
      <c r="F42" s="107">
        <f>'08 2022055-0301 Pol'!AE46</f>
        <v>0</v>
      </c>
      <c r="G42" s="100">
        <f>'08 2022055-0301 Pol'!AF46</f>
        <v>0</v>
      </c>
      <c r="H42" s="100">
        <f t="shared" si="1"/>
        <v>0</v>
      </c>
      <c r="I42" s="100">
        <f>F42+G42+H42</f>
        <v>0</v>
      </c>
      <c r="J42" s="101" t="str">
        <f>IF(CenaCelkemVypocet=0,"",I42/CenaCelkemVypocet*100)</f>
        <v/>
      </c>
    </row>
    <row r="43" spans="1:10" ht="25.5" customHeight="1" x14ac:dyDescent="0.25">
      <c r="A43" s="87">
        <v>3</v>
      </c>
      <c r="B43" s="106" t="s">
        <v>50</v>
      </c>
      <c r="C43" s="191" t="s">
        <v>51</v>
      </c>
      <c r="D43" s="191"/>
      <c r="E43" s="191"/>
      <c r="F43" s="107">
        <f>'08 2022055-0303 Pol'!AE58</f>
        <v>0</v>
      </c>
      <c r="G43" s="100">
        <f>'08 2022055-0303 Pol'!AF58</f>
        <v>0</v>
      </c>
      <c r="H43" s="100">
        <f t="shared" si="1"/>
        <v>0</v>
      </c>
      <c r="I43" s="100">
        <f>F43+G43+H43</f>
        <v>0</v>
      </c>
      <c r="J43" s="101" t="str">
        <f>IF(CenaCelkemVypocet=0,"",I43/CenaCelkemVypocet*100)</f>
        <v/>
      </c>
    </row>
    <row r="44" spans="1:10" ht="25.5" customHeight="1" x14ac:dyDescent="0.25">
      <c r="A44" s="87">
        <v>3</v>
      </c>
      <c r="B44" s="106" t="s">
        <v>52</v>
      </c>
      <c r="C44" s="191" t="s">
        <v>53</v>
      </c>
      <c r="D44" s="191"/>
      <c r="E44" s="191"/>
      <c r="F44" s="107">
        <f>'08 2022055-0321 Pol'!AE51</f>
        <v>0</v>
      </c>
      <c r="G44" s="100">
        <f>'08 2022055-0321 Pol'!AF51</f>
        <v>0</v>
      </c>
      <c r="H44" s="100">
        <f t="shared" si="1"/>
        <v>0</v>
      </c>
      <c r="I44" s="100">
        <f>F44+G44+H44</f>
        <v>0</v>
      </c>
      <c r="J44" s="101" t="str">
        <f>IF(CenaCelkemVypocet=0,"",I44/CenaCelkemVypocet*100)</f>
        <v/>
      </c>
    </row>
    <row r="45" spans="1:10" ht="25.5" customHeight="1" x14ac:dyDescent="0.25">
      <c r="A45" s="87">
        <v>3</v>
      </c>
      <c r="B45" s="106" t="s">
        <v>54</v>
      </c>
      <c r="C45" s="191" t="s">
        <v>55</v>
      </c>
      <c r="D45" s="191"/>
      <c r="E45" s="191"/>
      <c r="F45" s="107">
        <f>'08 2022055-0322 Pol'!AE49</f>
        <v>0</v>
      </c>
      <c r="G45" s="100">
        <f>'08 2022055-0322 Pol'!AF49</f>
        <v>0</v>
      </c>
      <c r="H45" s="100">
        <f t="shared" si="1"/>
        <v>0</v>
      </c>
      <c r="I45" s="100">
        <f>F45+G45+H45</f>
        <v>0</v>
      </c>
      <c r="J45" s="101" t="str">
        <f>IF(CenaCelkemVypocet=0,"",I45/CenaCelkemVypocet*100)</f>
        <v/>
      </c>
    </row>
    <row r="46" spans="1:10" ht="25.5" customHeight="1" x14ac:dyDescent="0.25">
      <c r="A46" s="87"/>
      <c r="B46" s="192" t="s">
        <v>56</v>
      </c>
      <c r="C46" s="193"/>
      <c r="D46" s="193"/>
      <c r="E46" s="194"/>
      <c r="F46" s="108">
        <f>SUMIF(A39:A45,"=1",F39:F45)</f>
        <v>0</v>
      </c>
      <c r="G46" s="109">
        <f>SUMIF(A39:A45,"=1",G39:G45)</f>
        <v>0</v>
      </c>
      <c r="H46" s="109">
        <f>SUMIF(A39:A45,"=1",H39:H45)</f>
        <v>0</v>
      </c>
      <c r="I46" s="109">
        <f>SUMIF(A39:A45,"=1",I39:I45)</f>
        <v>0</v>
      </c>
      <c r="J46" s="110">
        <f>SUMIF(A39:A45,"=1",J39:J45)</f>
        <v>0</v>
      </c>
    </row>
    <row r="48" spans="1:10" x14ac:dyDescent="0.25">
      <c r="A48" t="s">
        <v>58</v>
      </c>
      <c r="B48" t="s">
        <v>59</v>
      </c>
    </row>
    <row r="49" spans="1:10" x14ac:dyDescent="0.25">
      <c r="A49" t="s">
        <v>60</v>
      </c>
      <c r="B49" t="s">
        <v>61</v>
      </c>
    </row>
    <row r="50" spans="1:10" x14ac:dyDescent="0.25">
      <c r="A50" t="s">
        <v>62</v>
      </c>
      <c r="B50" t="s">
        <v>63</v>
      </c>
    </row>
    <row r="51" spans="1:10" x14ac:dyDescent="0.25">
      <c r="A51" t="s">
        <v>62</v>
      </c>
      <c r="B51" t="s">
        <v>64</v>
      </c>
    </row>
    <row r="52" spans="1:10" x14ac:dyDescent="0.25">
      <c r="A52" t="s">
        <v>62</v>
      </c>
      <c r="B52" t="s">
        <v>65</v>
      </c>
    </row>
    <row r="53" spans="1:10" x14ac:dyDescent="0.25">
      <c r="A53" t="s">
        <v>62</v>
      </c>
      <c r="B53" t="s">
        <v>66</v>
      </c>
    </row>
    <row r="56" spans="1:10" ht="15.5" x14ac:dyDescent="0.35">
      <c r="B56" s="119" t="s">
        <v>67</v>
      </c>
    </row>
    <row r="58" spans="1:10" ht="25.5" customHeight="1" x14ac:dyDescent="0.25">
      <c r="A58" s="121"/>
      <c r="B58" s="124" t="s">
        <v>17</v>
      </c>
      <c r="C58" s="124" t="s">
        <v>5</v>
      </c>
      <c r="D58" s="125"/>
      <c r="E58" s="125"/>
      <c r="F58" s="126" t="s">
        <v>68</v>
      </c>
      <c r="G58" s="126"/>
      <c r="H58" s="126"/>
      <c r="I58" s="126" t="s">
        <v>29</v>
      </c>
      <c r="J58" s="126" t="s">
        <v>0</v>
      </c>
    </row>
    <row r="59" spans="1:10" ht="36.75" customHeight="1" x14ac:dyDescent="0.25">
      <c r="A59" s="122"/>
      <c r="B59" s="127" t="s">
        <v>69</v>
      </c>
      <c r="C59" s="195"/>
      <c r="D59" s="196"/>
      <c r="E59" s="196"/>
      <c r="F59" s="134" t="s">
        <v>24</v>
      </c>
      <c r="G59" s="135"/>
      <c r="H59" s="135"/>
      <c r="I59" s="135">
        <f>'08 2022055-0301 Pol'!G8+'08 2022055-0303 Pol'!G8</f>
        <v>0</v>
      </c>
      <c r="J59" s="131" t="str">
        <f>IF(I61=0,"",I59/I61*100)</f>
        <v/>
      </c>
    </row>
    <row r="60" spans="1:10" ht="36.75" customHeight="1" x14ac:dyDescent="0.25">
      <c r="A60" s="122"/>
      <c r="B60" s="127" t="s">
        <v>70</v>
      </c>
      <c r="C60" s="195"/>
      <c r="D60" s="196"/>
      <c r="E60" s="196"/>
      <c r="F60" s="134" t="s">
        <v>24</v>
      </c>
      <c r="G60" s="135"/>
      <c r="H60" s="135"/>
      <c r="I60" s="135">
        <f>'08 2022055-0321 Pol'!G8+'08 2022055-0322 Pol'!G8</f>
        <v>0</v>
      </c>
      <c r="J60" s="131" t="str">
        <f>IF(I61=0,"",I60/I61*100)</f>
        <v/>
      </c>
    </row>
    <row r="61" spans="1:10" ht="25.5" customHeight="1" x14ac:dyDescent="0.25">
      <c r="A61" s="123"/>
      <c r="B61" s="128" t="s">
        <v>1</v>
      </c>
      <c r="C61" s="129"/>
      <c r="D61" s="130"/>
      <c r="E61" s="130"/>
      <c r="F61" s="136"/>
      <c r="G61" s="137"/>
      <c r="H61" s="137"/>
      <c r="I61" s="137">
        <f>SUM(I59:I60)</f>
        <v>0</v>
      </c>
      <c r="J61" s="132">
        <f>SUM(J59:J60)</f>
        <v>0</v>
      </c>
    </row>
    <row r="62" spans="1:10" x14ac:dyDescent="0.25">
      <c r="F62" s="86"/>
      <c r="G62" s="86"/>
      <c r="H62" s="86"/>
      <c r="I62" s="86"/>
      <c r="J62" s="133"/>
    </row>
    <row r="63" spans="1:10" x14ac:dyDescent="0.25">
      <c r="F63" s="86"/>
      <c r="G63" s="86"/>
      <c r="H63" s="86"/>
      <c r="I63" s="86"/>
      <c r="J63" s="133"/>
    </row>
    <row r="64" spans="1:10" x14ac:dyDescent="0.25">
      <c r="F64" s="86"/>
      <c r="G64" s="86"/>
      <c r="H64" s="86"/>
      <c r="I64" s="86"/>
      <c r="J64" s="133"/>
    </row>
  </sheetData>
  <sheetProtection algorithmName="SHA-512" hashValue="gEm1ZNdxPRlG27lril8znFLEmBMYwf2ufHGzye1aBHY08I+sWEXqeYA+WBi7aWzu79yVIeko/Tan1PGi/k31Lg==" saltValue="cwdB3KKUHs1F4Q/agB4/Z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9:E59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42" t="s">
        <v>6</v>
      </c>
      <c r="B1" s="242"/>
      <c r="C1" s="243"/>
      <c r="D1" s="242"/>
      <c r="E1" s="242"/>
      <c r="F1" s="242"/>
      <c r="G1" s="242"/>
    </row>
    <row r="2" spans="1:7" ht="25" customHeight="1" x14ac:dyDescent="0.25">
      <c r="A2" s="50" t="s">
        <v>7</v>
      </c>
      <c r="B2" s="49"/>
      <c r="C2" s="244"/>
      <c r="D2" s="244"/>
      <c r="E2" s="244"/>
      <c r="F2" s="244"/>
      <c r="G2" s="245"/>
    </row>
    <row r="3" spans="1:7" ht="25" customHeight="1" x14ac:dyDescent="0.25">
      <c r="A3" s="50" t="s">
        <v>8</v>
      </c>
      <c r="B3" s="49"/>
      <c r="C3" s="244"/>
      <c r="D3" s="244"/>
      <c r="E3" s="244"/>
      <c r="F3" s="244"/>
      <c r="G3" s="245"/>
    </row>
    <row r="4" spans="1:7" ht="25" customHeight="1" x14ac:dyDescent="0.25">
      <c r="A4" s="50" t="s">
        <v>9</v>
      </c>
      <c r="B4" s="49"/>
      <c r="C4" s="244"/>
      <c r="D4" s="244"/>
      <c r="E4" s="244"/>
      <c r="F4" s="244"/>
      <c r="G4" s="245"/>
    </row>
    <row r="5" spans="1:7" x14ac:dyDescent="0.25">
      <c r="B5" s="4"/>
      <c r="C5" s="5"/>
      <c r="D5" s="6"/>
    </row>
  </sheetData>
  <sheetProtection password="C396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S2" sqref="S2"/>
    </sheetView>
  </sheetViews>
  <sheetFormatPr defaultRowHeight="12.5" outlineLevelRow="3" x14ac:dyDescent="0.25"/>
  <cols>
    <col min="1" max="1" width="3.453125" customWidth="1"/>
    <col min="2" max="2" width="12.54296875" style="120" customWidth="1"/>
    <col min="3" max="3" width="63.26953125" style="12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250" t="s">
        <v>73</v>
      </c>
      <c r="B1" s="250"/>
      <c r="C1" s="250"/>
      <c r="D1" s="250"/>
      <c r="E1" s="250"/>
      <c r="F1" s="250"/>
      <c r="G1" s="250"/>
      <c r="AG1" t="s">
        <v>74</v>
      </c>
    </row>
    <row r="2" spans="1:60" ht="25" customHeight="1" x14ac:dyDescent="0.25">
      <c r="A2" s="50" t="s">
        <v>7</v>
      </c>
      <c r="B2" s="49" t="s">
        <v>44</v>
      </c>
      <c r="C2" s="251" t="s">
        <v>238</v>
      </c>
      <c r="D2" s="252"/>
      <c r="E2" s="252"/>
      <c r="F2" s="252"/>
      <c r="G2" s="253"/>
      <c r="AG2" t="s">
        <v>75</v>
      </c>
    </row>
    <row r="3" spans="1:60" ht="25" customHeight="1" x14ac:dyDescent="0.25">
      <c r="A3" s="50" t="s">
        <v>8</v>
      </c>
      <c r="B3" s="49" t="s">
        <v>47</v>
      </c>
      <c r="C3" s="251" t="s">
        <v>240</v>
      </c>
      <c r="D3" s="252"/>
      <c r="E3" s="252"/>
      <c r="F3" s="252"/>
      <c r="G3" s="253"/>
      <c r="AC3" s="120" t="s">
        <v>75</v>
      </c>
      <c r="AG3" t="s">
        <v>76</v>
      </c>
    </row>
    <row r="4" spans="1:60" ht="25" customHeight="1" x14ac:dyDescent="0.25">
      <c r="A4" s="139" t="s">
        <v>9</v>
      </c>
      <c r="B4" s="140" t="s">
        <v>48</v>
      </c>
      <c r="C4" s="254" t="s">
        <v>49</v>
      </c>
      <c r="D4" s="255"/>
      <c r="E4" s="255"/>
      <c r="F4" s="255"/>
      <c r="G4" s="256"/>
      <c r="AG4" t="s">
        <v>77</v>
      </c>
    </row>
    <row r="5" spans="1:60" x14ac:dyDescent="0.25">
      <c r="D5" s="10"/>
    </row>
    <row r="6" spans="1:60" ht="37.5" x14ac:dyDescent="0.25">
      <c r="A6" s="142" t="s">
        <v>78</v>
      </c>
      <c r="B6" s="144" t="s">
        <v>79</v>
      </c>
      <c r="C6" s="144" t="s">
        <v>80</v>
      </c>
      <c r="D6" s="143" t="s">
        <v>81</v>
      </c>
      <c r="E6" s="142" t="s">
        <v>82</v>
      </c>
      <c r="F6" s="141" t="s">
        <v>83</v>
      </c>
      <c r="G6" s="142" t="s">
        <v>29</v>
      </c>
      <c r="H6" s="145" t="s">
        <v>30</v>
      </c>
      <c r="I6" s="145" t="s">
        <v>84</v>
      </c>
      <c r="J6" s="145" t="s">
        <v>31</v>
      </c>
      <c r="K6" s="145" t="s">
        <v>85</v>
      </c>
      <c r="L6" s="145" t="s">
        <v>86</v>
      </c>
      <c r="M6" s="145" t="s">
        <v>87</v>
      </c>
      <c r="N6" s="145" t="s">
        <v>88</v>
      </c>
      <c r="O6" s="145" t="s">
        <v>89</v>
      </c>
      <c r="P6" s="145" t="s">
        <v>90</v>
      </c>
      <c r="Q6" s="145" t="s">
        <v>91</v>
      </c>
      <c r="R6" s="145" t="s">
        <v>92</v>
      </c>
      <c r="S6" s="145" t="s">
        <v>93</v>
      </c>
      <c r="T6" s="145" t="s">
        <v>94</v>
      </c>
      <c r="U6" s="145" t="s">
        <v>95</v>
      </c>
      <c r="V6" s="145" t="s">
        <v>96</v>
      </c>
      <c r="W6" s="145" t="s">
        <v>97</v>
      </c>
      <c r="X6" s="145" t="s">
        <v>98</v>
      </c>
      <c r="Y6" s="145" t="s">
        <v>99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13" x14ac:dyDescent="0.25">
      <c r="A8" s="161" t="s">
        <v>100</v>
      </c>
      <c r="B8" s="162" t="s">
        <v>69</v>
      </c>
      <c r="C8" s="183" t="s">
        <v>101</v>
      </c>
      <c r="D8" s="163"/>
      <c r="E8" s="164"/>
      <c r="F8" s="165"/>
      <c r="G8" s="165">
        <f>SUMIF(AG9:AG44,"&lt;&gt;NOR",G9:G44)</f>
        <v>0</v>
      </c>
      <c r="H8" s="165"/>
      <c r="I8" s="165">
        <f>SUM(I9:I44)</f>
        <v>0</v>
      </c>
      <c r="J8" s="165"/>
      <c r="K8" s="165">
        <f>SUM(K9:K44)</f>
        <v>0</v>
      </c>
      <c r="L8" s="165"/>
      <c r="M8" s="165">
        <f>SUM(M9:M44)</f>
        <v>0</v>
      </c>
      <c r="N8" s="164"/>
      <c r="O8" s="164">
        <f>SUM(O9:O44)</f>
        <v>0</v>
      </c>
      <c r="P8" s="164"/>
      <c r="Q8" s="164">
        <f>SUM(Q9:Q44)</f>
        <v>0</v>
      </c>
      <c r="R8" s="165"/>
      <c r="S8" s="165"/>
      <c r="T8" s="166"/>
      <c r="U8" s="160"/>
      <c r="V8" s="160">
        <f>SUM(V9:V44)</f>
        <v>0</v>
      </c>
      <c r="W8" s="160"/>
      <c r="X8" s="160"/>
      <c r="Y8" s="160"/>
      <c r="AG8" t="s">
        <v>102</v>
      </c>
    </row>
    <row r="9" spans="1:60" outlineLevel="1" x14ac:dyDescent="0.25">
      <c r="A9" s="175">
        <v>1</v>
      </c>
      <c r="B9" s="176" t="s">
        <v>103</v>
      </c>
      <c r="C9" s="184" t="s">
        <v>104</v>
      </c>
      <c r="D9" s="177"/>
      <c r="E9" s="178">
        <v>0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80"/>
      <c r="S9" s="180" t="s">
        <v>105</v>
      </c>
      <c r="T9" s="181" t="s">
        <v>106</v>
      </c>
      <c r="U9" s="156">
        <v>0</v>
      </c>
      <c r="V9" s="156">
        <f>ROUND(E9*U9,2)</f>
        <v>0</v>
      </c>
      <c r="W9" s="156"/>
      <c r="X9" s="156" t="s">
        <v>107</v>
      </c>
      <c r="Y9" s="156" t="s">
        <v>108</v>
      </c>
      <c r="Z9" s="146"/>
      <c r="AA9" s="146"/>
      <c r="AB9" s="146"/>
      <c r="AC9" s="146"/>
      <c r="AD9" s="146"/>
      <c r="AE9" s="146"/>
      <c r="AF9" s="146"/>
      <c r="AG9" s="146" t="s">
        <v>109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5">
      <c r="A10" s="168">
        <v>2</v>
      </c>
      <c r="B10" s="169" t="s">
        <v>110</v>
      </c>
      <c r="C10" s="185" t="s">
        <v>111</v>
      </c>
      <c r="D10" s="170" t="s">
        <v>112</v>
      </c>
      <c r="E10" s="171">
        <v>1</v>
      </c>
      <c r="F10" s="172"/>
      <c r="G10" s="173">
        <f>ROUND(E10*F10,2)</f>
        <v>0</v>
      </c>
      <c r="H10" s="172"/>
      <c r="I10" s="173">
        <f>ROUND(E10*H10,2)</f>
        <v>0</v>
      </c>
      <c r="J10" s="172"/>
      <c r="K10" s="173">
        <f>ROUND(E10*J10,2)</f>
        <v>0</v>
      </c>
      <c r="L10" s="173">
        <v>21</v>
      </c>
      <c r="M10" s="173">
        <f>G10*(1+L10/100)</f>
        <v>0</v>
      </c>
      <c r="N10" s="171">
        <v>0</v>
      </c>
      <c r="O10" s="171">
        <f>ROUND(E10*N10,2)</f>
        <v>0</v>
      </c>
      <c r="P10" s="171">
        <v>0</v>
      </c>
      <c r="Q10" s="171">
        <f>ROUND(E10*P10,2)</f>
        <v>0</v>
      </c>
      <c r="R10" s="173"/>
      <c r="S10" s="173" t="s">
        <v>105</v>
      </c>
      <c r="T10" s="174" t="s">
        <v>106</v>
      </c>
      <c r="U10" s="156">
        <v>0</v>
      </c>
      <c r="V10" s="156">
        <f>ROUND(E10*U10,2)</f>
        <v>0</v>
      </c>
      <c r="W10" s="156"/>
      <c r="X10" s="156" t="s">
        <v>107</v>
      </c>
      <c r="Y10" s="156" t="s">
        <v>108</v>
      </c>
      <c r="Z10" s="146"/>
      <c r="AA10" s="146"/>
      <c r="AB10" s="146"/>
      <c r="AC10" s="146"/>
      <c r="AD10" s="146"/>
      <c r="AE10" s="146"/>
      <c r="AF10" s="146"/>
      <c r="AG10" s="146" t="s">
        <v>113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5">
      <c r="A11" s="153"/>
      <c r="B11" s="154"/>
      <c r="C11" s="246" t="s">
        <v>114</v>
      </c>
      <c r="D11" s="247"/>
      <c r="E11" s="247"/>
      <c r="F11" s="247"/>
      <c r="G11" s="247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115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0.5" outlineLevel="3" x14ac:dyDescent="0.25">
      <c r="A12" s="153"/>
      <c r="B12" s="154"/>
      <c r="C12" s="248" t="s">
        <v>116</v>
      </c>
      <c r="D12" s="249"/>
      <c r="E12" s="249"/>
      <c r="F12" s="249"/>
      <c r="G12" s="249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115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82" t="str">
        <f>C12</f>
        <v>Pracovní deska: 25 mm s ABS hranou. V pracovní desce stolu bude průchodka průměru 70 mm pro kabeláž pro monitor. Konstrukce katedry z LTD 18 mm, dvojitá záda pro vedení veškeré kabeláže. Pojezd pro klávesnici pod pracovní deskou.</v>
      </c>
      <c r="BB12" s="146"/>
      <c r="BC12" s="146"/>
      <c r="BD12" s="146"/>
      <c r="BE12" s="146"/>
      <c r="BF12" s="146"/>
      <c r="BG12" s="146"/>
      <c r="BH12" s="146"/>
    </row>
    <row r="13" spans="1:60" ht="20.5" outlineLevel="3" x14ac:dyDescent="0.25">
      <c r="A13" s="153"/>
      <c r="B13" s="154"/>
      <c r="C13" s="248" t="s">
        <v>153</v>
      </c>
      <c r="D13" s="249"/>
      <c r="E13" s="249"/>
      <c r="F13" s="249"/>
      <c r="G13" s="249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115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82" t="str">
        <f>C13</f>
        <v>PC box: šíře 270 mm, ve spodní části jekl 40 x 20 mm, v horní části PC boxu police, v zadní části PC boxu odvětrování perforovaným plechem (velikost otvoru min. 7 mm max.10 mm).</v>
      </c>
      <c r="BB13" s="146"/>
      <c r="BC13" s="146"/>
      <c r="BD13" s="146"/>
      <c r="BE13" s="146"/>
      <c r="BF13" s="146"/>
      <c r="BG13" s="146"/>
      <c r="BH13" s="146"/>
    </row>
    <row r="14" spans="1:60" outlineLevel="3" x14ac:dyDescent="0.25">
      <c r="A14" s="153"/>
      <c r="B14" s="154"/>
      <c r="C14" s="248" t="s">
        <v>117</v>
      </c>
      <c r="D14" s="249"/>
      <c r="E14" s="249"/>
      <c r="F14" s="249"/>
      <c r="G14" s="249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82" t="str">
        <f>C14</f>
        <v>Roletová skříňka pro AV techniku: šíře 600 mm, ve spodní části jekl 40 x 20 mm, 2x stavitelné police, horizontální roletová dvířka se zámkem.</v>
      </c>
      <c r="BB14" s="146"/>
      <c r="BC14" s="146"/>
      <c r="BD14" s="146"/>
      <c r="BE14" s="146"/>
      <c r="BF14" s="146"/>
      <c r="BG14" s="146"/>
      <c r="BH14" s="146"/>
    </row>
    <row r="15" spans="1:60" outlineLevel="3" x14ac:dyDescent="0.25">
      <c r="A15" s="153"/>
      <c r="B15" s="154"/>
      <c r="C15" s="248" t="s">
        <v>118</v>
      </c>
      <c r="D15" s="249"/>
      <c r="E15" s="249"/>
      <c r="F15" s="249"/>
      <c r="G15" s="249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115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3" x14ac:dyDescent="0.25">
      <c r="A16" s="153"/>
      <c r="B16" s="154"/>
      <c r="C16" s="248" t="s">
        <v>119</v>
      </c>
      <c r="D16" s="249"/>
      <c r="E16" s="249"/>
      <c r="F16" s="249"/>
      <c r="G16" s="249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115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 x14ac:dyDescent="0.25">
      <c r="A17" s="153"/>
      <c r="B17" s="154"/>
      <c r="C17" s="186" t="s">
        <v>101</v>
      </c>
      <c r="D17" s="157"/>
      <c r="E17" s="158"/>
      <c r="F17" s="159"/>
      <c r="G17" s="159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3" x14ac:dyDescent="0.25">
      <c r="A18" s="153"/>
      <c r="B18" s="154"/>
      <c r="C18" s="248" t="s">
        <v>120</v>
      </c>
      <c r="D18" s="249"/>
      <c r="E18" s="249"/>
      <c r="F18" s="249"/>
      <c r="G18" s="249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115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5">
      <c r="A19" s="168">
        <v>3</v>
      </c>
      <c r="B19" s="169" t="s">
        <v>121</v>
      </c>
      <c r="C19" s="185" t="s">
        <v>122</v>
      </c>
      <c r="D19" s="170" t="s">
        <v>112</v>
      </c>
      <c r="E19" s="171">
        <v>1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1">
        <v>0</v>
      </c>
      <c r="O19" s="171">
        <f>ROUND(E19*N19,2)</f>
        <v>0</v>
      </c>
      <c r="P19" s="171">
        <v>0</v>
      </c>
      <c r="Q19" s="171">
        <f>ROUND(E19*P19,2)</f>
        <v>0</v>
      </c>
      <c r="R19" s="173"/>
      <c r="S19" s="173" t="s">
        <v>105</v>
      </c>
      <c r="T19" s="174" t="s">
        <v>106</v>
      </c>
      <c r="U19" s="156">
        <v>0</v>
      </c>
      <c r="V19" s="156">
        <f>ROUND(E19*U19,2)</f>
        <v>0</v>
      </c>
      <c r="W19" s="156"/>
      <c r="X19" s="156" t="s">
        <v>107</v>
      </c>
      <c r="Y19" s="156" t="s">
        <v>108</v>
      </c>
      <c r="Z19" s="146"/>
      <c r="AA19" s="146"/>
      <c r="AB19" s="146"/>
      <c r="AC19" s="146"/>
      <c r="AD19" s="146"/>
      <c r="AE19" s="146"/>
      <c r="AF19" s="146"/>
      <c r="AG19" s="146" t="s">
        <v>113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30.5" outlineLevel="2" x14ac:dyDescent="0.25">
      <c r="A20" s="153"/>
      <c r="B20" s="154"/>
      <c r="C20" s="246" t="s">
        <v>123</v>
      </c>
      <c r="D20" s="247"/>
      <c r="E20" s="247"/>
      <c r="F20" s="247"/>
      <c r="G20" s="247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115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82" t="str">
        <f>C20</f>
        <v>Konstrukce z kombinovaného rámu z ohýbaného plechooválu 20 x 38 mm s tvarovanou 11 vrstvou skořepinou s čalouněním sedáku a opěráku. Fixace pomocí přítlačné desky formou skrytých závrtných šroubů. Nohy opatřené plastovým návlekem a plastová kolébka s možností vložení teflonového nebo filcového kluzáku.</v>
      </c>
      <c r="BB20" s="146"/>
      <c r="BC20" s="146"/>
      <c r="BD20" s="146"/>
      <c r="BE20" s="146"/>
      <c r="BF20" s="146"/>
      <c r="BG20" s="146"/>
      <c r="BH20" s="146"/>
    </row>
    <row r="21" spans="1:60" outlineLevel="3" x14ac:dyDescent="0.25">
      <c r="A21" s="153"/>
      <c r="B21" s="154"/>
      <c r="C21" s="248" t="s">
        <v>119</v>
      </c>
      <c r="D21" s="249"/>
      <c r="E21" s="249"/>
      <c r="F21" s="249"/>
      <c r="G21" s="249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115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5">
      <c r="A22" s="175">
        <v>4</v>
      </c>
      <c r="B22" s="176" t="s">
        <v>124</v>
      </c>
      <c r="C22" s="184" t="s">
        <v>125</v>
      </c>
      <c r="D22" s="177"/>
      <c r="E22" s="178">
        <v>0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80"/>
      <c r="S22" s="180" t="s">
        <v>105</v>
      </c>
      <c r="T22" s="181" t="s">
        <v>106</v>
      </c>
      <c r="U22" s="156">
        <v>0</v>
      </c>
      <c r="V22" s="156">
        <f>ROUND(E22*U22,2)</f>
        <v>0</v>
      </c>
      <c r="W22" s="156"/>
      <c r="X22" s="156" t="s">
        <v>107</v>
      </c>
      <c r="Y22" s="156" t="s">
        <v>108</v>
      </c>
      <c r="Z22" s="146"/>
      <c r="AA22" s="146"/>
      <c r="AB22" s="146"/>
      <c r="AC22" s="146"/>
      <c r="AD22" s="146"/>
      <c r="AE22" s="146"/>
      <c r="AF22" s="146"/>
      <c r="AG22" s="146" t="s">
        <v>109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5">
      <c r="A23" s="168">
        <v>5</v>
      </c>
      <c r="B23" s="169" t="s">
        <v>126</v>
      </c>
      <c r="C23" s="185" t="s">
        <v>127</v>
      </c>
      <c r="D23" s="170" t="s">
        <v>112</v>
      </c>
      <c r="E23" s="171">
        <v>17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3"/>
      <c r="S23" s="173" t="s">
        <v>105</v>
      </c>
      <c r="T23" s="174" t="s">
        <v>106</v>
      </c>
      <c r="U23" s="156">
        <v>0</v>
      </c>
      <c r="V23" s="156">
        <f>ROUND(E23*U23,2)</f>
        <v>0</v>
      </c>
      <c r="W23" s="156"/>
      <c r="X23" s="156" t="s">
        <v>107</v>
      </c>
      <c r="Y23" s="156" t="s">
        <v>108</v>
      </c>
      <c r="Z23" s="146"/>
      <c r="AA23" s="146"/>
      <c r="AB23" s="146"/>
      <c r="AC23" s="146"/>
      <c r="AD23" s="146"/>
      <c r="AE23" s="146"/>
      <c r="AF23" s="146"/>
      <c r="AG23" s="146" t="s">
        <v>113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50.5" outlineLevel="2" x14ac:dyDescent="0.25">
      <c r="A24" s="153"/>
      <c r="B24" s="154"/>
      <c r="C24" s="246" t="s">
        <v>128</v>
      </c>
      <c r="D24" s="247"/>
      <c r="E24" s="247"/>
      <c r="F24" s="247"/>
      <c r="G24" s="247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115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82" t="str">
        <f>C24</f>
        <v>Židle se sedákem i opěrákem vyrobeným z min. 7 vrstvé bukové překližky, čalouněný sedák a opěrák z látky odolné proti oděru min. 100 tis. cyklů. Sedák opěrák jsou k rámu přichyceni ocelovými nýty. Rám židle je vyroben z ocelových profilů jako celosvařenec. Nosné profily rámu jsou plochoovál 38x20 mm o síle stěny min. 1,5 mm. Područky jsou tvořeny z ohýbaného plochooválu s pevně přichycenými dřevěnými podložkami min.190 x 45 mm. Jedna z područek (volitelně) musí být osazena otočným a sklopným pracovním pultem o min. rozměru 200 x 450 mm na otočném kloubu s pevnou aretací v horizontální poloze. Kovové prvky budou upraveny vypalovací barvou RAL dle výběru.</v>
      </c>
      <c r="BB24" s="146"/>
      <c r="BC24" s="146"/>
      <c r="BD24" s="146"/>
      <c r="BE24" s="146"/>
      <c r="BF24" s="146"/>
      <c r="BG24" s="146"/>
      <c r="BH24" s="146"/>
    </row>
    <row r="25" spans="1:60" outlineLevel="1" x14ac:dyDescent="0.25">
      <c r="A25" s="168">
        <v>6</v>
      </c>
      <c r="B25" s="169" t="s">
        <v>129</v>
      </c>
      <c r="C25" s="185" t="s">
        <v>130</v>
      </c>
      <c r="D25" s="170" t="s">
        <v>112</v>
      </c>
      <c r="E25" s="171">
        <v>17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71">
        <v>0</v>
      </c>
      <c r="O25" s="171">
        <f>ROUND(E25*N25,2)</f>
        <v>0</v>
      </c>
      <c r="P25" s="171">
        <v>0</v>
      </c>
      <c r="Q25" s="171">
        <f>ROUND(E25*P25,2)</f>
        <v>0</v>
      </c>
      <c r="R25" s="173"/>
      <c r="S25" s="173" t="s">
        <v>105</v>
      </c>
      <c r="T25" s="174" t="s">
        <v>106</v>
      </c>
      <c r="U25" s="156">
        <v>0</v>
      </c>
      <c r="V25" s="156">
        <f>ROUND(E25*U25,2)</f>
        <v>0</v>
      </c>
      <c r="W25" s="156"/>
      <c r="X25" s="156" t="s">
        <v>107</v>
      </c>
      <c r="Y25" s="156" t="s">
        <v>108</v>
      </c>
      <c r="Z25" s="146"/>
      <c r="AA25" s="146"/>
      <c r="AB25" s="146"/>
      <c r="AC25" s="146"/>
      <c r="AD25" s="146"/>
      <c r="AE25" s="146"/>
      <c r="AF25" s="146"/>
      <c r="AG25" s="146" t="s">
        <v>113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60.5" outlineLevel="2" x14ac:dyDescent="0.25">
      <c r="A26" s="153"/>
      <c r="B26" s="154"/>
      <c r="C26" s="246" t="s">
        <v>131</v>
      </c>
      <c r="D26" s="247"/>
      <c r="E26" s="247"/>
      <c r="F26" s="247"/>
      <c r="G26" s="247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115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82" t="str">
        <f>C26</f>
        <v>Židle se sedákem i opěrákem vyrobeným z min. 7 vrstvé bukové překližky, čalouněný sedák a opěrák z látky odolné proti oděru min. 100 tis. cyklů. Sedák i opěrák jsou k rámu přichyceni ocelovými nýty. Rám židle je vyroben z ocelových profilů jako celosvařenec. Nosné profily rámu jsou plochoovál 38x20 mm o síle stěny min. 1,5 mm. Područky jsou tvořeny z ohýbaného plochooválu s pevně přichycenými dřevěnými podložkami min.190 x 45 mm. Jedna z područek (volitelně) musí být osazena otočným a sklopným pracovním pultem o min.rozměru 200 x 450 mm na otočném kloubu s pevnou aretací v horizontální poloze. Výšková stavitelnost pomocí rektifikačních šroubů do min. 3 pozic bez použití nářadí. Kovové prvky budou upraveny vypalovací barvou RAL dle výběru.</v>
      </c>
      <c r="BB26" s="146"/>
      <c r="BC26" s="146"/>
      <c r="BD26" s="146"/>
      <c r="BE26" s="146"/>
      <c r="BF26" s="146"/>
      <c r="BG26" s="146"/>
      <c r="BH26" s="146"/>
    </row>
    <row r="27" spans="1:60" outlineLevel="1" x14ac:dyDescent="0.25">
      <c r="A27" s="168">
        <v>7</v>
      </c>
      <c r="B27" s="169" t="s">
        <v>132</v>
      </c>
      <c r="C27" s="185" t="s">
        <v>133</v>
      </c>
      <c r="D27" s="170" t="s">
        <v>112</v>
      </c>
      <c r="E27" s="171">
        <v>2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3"/>
      <c r="S27" s="173" t="s">
        <v>105</v>
      </c>
      <c r="T27" s="174" t="s">
        <v>106</v>
      </c>
      <c r="U27" s="156">
        <v>0</v>
      </c>
      <c r="V27" s="156">
        <f>ROUND(E27*U27,2)</f>
        <v>0</v>
      </c>
      <c r="W27" s="156"/>
      <c r="X27" s="156" t="s">
        <v>107</v>
      </c>
      <c r="Y27" s="156" t="s">
        <v>108</v>
      </c>
      <c r="Z27" s="146"/>
      <c r="AA27" s="146"/>
      <c r="AB27" s="146"/>
      <c r="AC27" s="146"/>
      <c r="AD27" s="146"/>
      <c r="AE27" s="146"/>
      <c r="AF27" s="146"/>
      <c r="AG27" s="146" t="s">
        <v>113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5">
      <c r="A28" s="153"/>
      <c r="B28" s="154"/>
      <c r="C28" s="246" t="s">
        <v>134</v>
      </c>
      <c r="D28" s="247"/>
      <c r="E28" s="247"/>
      <c r="F28" s="247"/>
      <c r="G28" s="247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115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20.5" outlineLevel="3" x14ac:dyDescent="0.25">
      <c r="A29" s="153"/>
      <c r="B29" s="154"/>
      <c r="C29" s="248" t="s">
        <v>154</v>
      </c>
      <c r="D29" s="249"/>
      <c r="E29" s="249"/>
      <c r="F29" s="249"/>
      <c r="G29" s="249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115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82" t="str">
        <f>C29</f>
        <v>Konstrukce: rámová celosvařencová konstrukce stolu je tvořena jeklem 30 x 30 x 2 mm v kombinaci s jeklem 30 x 30 x 2 mm s povrchovou úpravou práškovou vypalovací barvou v odstínech dle vzorníku RAL. Nohy jsou opatřeny rektifikačními šrouby.</v>
      </c>
      <c r="BB29" s="146"/>
      <c r="BC29" s="146"/>
      <c r="BD29" s="146"/>
      <c r="BE29" s="146"/>
      <c r="BF29" s="146"/>
      <c r="BG29" s="146"/>
      <c r="BH29" s="146"/>
    </row>
    <row r="30" spans="1:60" outlineLevel="3" x14ac:dyDescent="0.25">
      <c r="A30" s="153"/>
      <c r="B30" s="154"/>
      <c r="C30" s="248" t="s">
        <v>155</v>
      </c>
      <c r="D30" s="249"/>
      <c r="E30" s="249"/>
      <c r="F30" s="249"/>
      <c r="G30" s="249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115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3" x14ac:dyDescent="0.25">
      <c r="A31" s="153"/>
      <c r="B31" s="154"/>
      <c r="C31" s="248" t="s">
        <v>156</v>
      </c>
      <c r="D31" s="249"/>
      <c r="E31" s="249"/>
      <c r="F31" s="249"/>
      <c r="G31" s="249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115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 x14ac:dyDescent="0.25">
      <c r="A32" s="153"/>
      <c r="B32" s="154"/>
      <c r="C32" s="248" t="s">
        <v>135</v>
      </c>
      <c r="D32" s="249"/>
      <c r="E32" s="249"/>
      <c r="F32" s="249"/>
      <c r="G32" s="249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115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5">
      <c r="A33" s="168">
        <v>8</v>
      </c>
      <c r="B33" s="169" t="s">
        <v>136</v>
      </c>
      <c r="C33" s="185" t="s">
        <v>137</v>
      </c>
      <c r="D33" s="170" t="s">
        <v>112</v>
      </c>
      <c r="E33" s="171">
        <v>6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1">
        <v>0</v>
      </c>
      <c r="O33" s="171">
        <f>ROUND(E33*N33,2)</f>
        <v>0</v>
      </c>
      <c r="P33" s="171">
        <v>0</v>
      </c>
      <c r="Q33" s="171">
        <f>ROUND(E33*P33,2)</f>
        <v>0</v>
      </c>
      <c r="R33" s="173"/>
      <c r="S33" s="173" t="s">
        <v>105</v>
      </c>
      <c r="T33" s="174" t="s">
        <v>106</v>
      </c>
      <c r="U33" s="156">
        <v>0</v>
      </c>
      <c r="V33" s="156">
        <f>ROUND(E33*U33,2)</f>
        <v>0</v>
      </c>
      <c r="W33" s="156"/>
      <c r="X33" s="156" t="s">
        <v>107</v>
      </c>
      <c r="Y33" s="156" t="s">
        <v>108</v>
      </c>
      <c r="Z33" s="146"/>
      <c r="AA33" s="146"/>
      <c r="AB33" s="146"/>
      <c r="AC33" s="146"/>
      <c r="AD33" s="146"/>
      <c r="AE33" s="146"/>
      <c r="AF33" s="146"/>
      <c r="AG33" s="146" t="s">
        <v>113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20.5" outlineLevel="2" x14ac:dyDescent="0.25">
      <c r="A34" s="153"/>
      <c r="B34" s="154"/>
      <c r="C34" s="246" t="s">
        <v>138</v>
      </c>
      <c r="D34" s="247"/>
      <c r="E34" s="247"/>
      <c r="F34" s="247"/>
      <c r="G34" s="247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115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82" t="str">
        <f>C34</f>
        <v>Konstrukce: kovová – plochooválný profil, povrchová úprava vypalovací barvou, korpus dřevěný 7 vrstvý, čalouněný sedák a opěrák z látky odolné proti oděru min. 100 tis. cyklů, plastové kluzáky s možností vložení filcové nebo teflonové vložky.</v>
      </c>
      <c r="BB34" s="146"/>
      <c r="BC34" s="146"/>
      <c r="BD34" s="146"/>
      <c r="BE34" s="146"/>
      <c r="BF34" s="146"/>
      <c r="BG34" s="146"/>
      <c r="BH34" s="146"/>
    </row>
    <row r="35" spans="1:60" outlineLevel="1" x14ac:dyDescent="0.25">
      <c r="A35" s="168">
        <v>9</v>
      </c>
      <c r="B35" s="169" t="s">
        <v>139</v>
      </c>
      <c r="C35" s="185" t="s">
        <v>140</v>
      </c>
      <c r="D35" s="170"/>
      <c r="E35" s="171">
        <v>0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1">
        <v>0</v>
      </c>
      <c r="O35" s="171">
        <f>ROUND(E35*N35,2)</f>
        <v>0</v>
      </c>
      <c r="P35" s="171">
        <v>0</v>
      </c>
      <c r="Q35" s="171">
        <f>ROUND(E35*P35,2)</f>
        <v>0</v>
      </c>
      <c r="R35" s="173"/>
      <c r="S35" s="173" t="s">
        <v>105</v>
      </c>
      <c r="T35" s="174" t="s">
        <v>106</v>
      </c>
      <c r="U35" s="156">
        <v>0</v>
      </c>
      <c r="V35" s="156">
        <f>ROUND(E35*U35,2)</f>
        <v>0</v>
      </c>
      <c r="W35" s="156"/>
      <c r="X35" s="156" t="s">
        <v>141</v>
      </c>
      <c r="Y35" s="156" t="s">
        <v>108</v>
      </c>
      <c r="Z35" s="146"/>
      <c r="AA35" s="146"/>
      <c r="AB35" s="146"/>
      <c r="AC35" s="146"/>
      <c r="AD35" s="146"/>
      <c r="AE35" s="146"/>
      <c r="AF35" s="146"/>
      <c r="AG35" s="146" t="s">
        <v>142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5">
      <c r="A36" s="153"/>
      <c r="B36" s="154"/>
      <c r="C36" s="246" t="s">
        <v>140</v>
      </c>
      <c r="D36" s="247"/>
      <c r="E36" s="247"/>
      <c r="F36" s="247"/>
      <c r="G36" s="247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115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5">
      <c r="A37" s="168">
        <v>10</v>
      </c>
      <c r="B37" s="169" t="s">
        <v>143</v>
      </c>
      <c r="C37" s="185" t="s">
        <v>144</v>
      </c>
      <c r="D37" s="170" t="s">
        <v>112</v>
      </c>
      <c r="E37" s="171">
        <v>1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71">
        <v>0</v>
      </c>
      <c r="O37" s="171">
        <f>ROUND(E37*N37,2)</f>
        <v>0</v>
      </c>
      <c r="P37" s="171">
        <v>0</v>
      </c>
      <c r="Q37" s="171">
        <f>ROUND(E37*P37,2)</f>
        <v>0</v>
      </c>
      <c r="R37" s="173"/>
      <c r="S37" s="173" t="s">
        <v>105</v>
      </c>
      <c r="T37" s="174" t="s">
        <v>106</v>
      </c>
      <c r="U37" s="156">
        <v>0</v>
      </c>
      <c r="V37" s="156">
        <f>ROUND(E37*U37,2)</f>
        <v>0</v>
      </c>
      <c r="W37" s="156"/>
      <c r="X37" s="156" t="s">
        <v>107</v>
      </c>
      <c r="Y37" s="156" t="s">
        <v>108</v>
      </c>
      <c r="Z37" s="146"/>
      <c r="AA37" s="146"/>
      <c r="AB37" s="146"/>
      <c r="AC37" s="146"/>
      <c r="AD37" s="146"/>
      <c r="AE37" s="146"/>
      <c r="AF37" s="146"/>
      <c r="AG37" s="146" t="s">
        <v>113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25">
      <c r="A38" s="153"/>
      <c r="B38" s="154"/>
      <c r="C38" s="246" t="s">
        <v>145</v>
      </c>
      <c r="D38" s="247"/>
      <c r="E38" s="247"/>
      <c r="F38" s="247"/>
      <c r="G38" s="247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115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0.5" outlineLevel="3" x14ac:dyDescent="0.25">
      <c r="A39" s="153"/>
      <c r="B39" s="154"/>
      <c r="C39" s="248" t="s">
        <v>146</v>
      </c>
      <c r="D39" s="249"/>
      <c r="E39" s="249"/>
      <c r="F39" s="249"/>
      <c r="G39" s="249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115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82" t="str">
        <f>C39</f>
        <v>Konstrukce: z LTD materiálu. Spodní část dvoudveřová policová v. 950 mm, horní část dvoudveřová policová v. 950 mm. Uzamykatelná sjednoceným klíčem.</v>
      </c>
      <c r="BB39" s="146"/>
      <c r="BC39" s="146"/>
      <c r="BD39" s="146"/>
      <c r="BE39" s="146"/>
      <c r="BF39" s="146"/>
      <c r="BG39" s="146"/>
      <c r="BH39" s="146"/>
    </row>
    <row r="40" spans="1:60" outlineLevel="1" x14ac:dyDescent="0.25">
      <c r="A40" s="168">
        <v>11</v>
      </c>
      <c r="B40" s="169" t="s">
        <v>147</v>
      </c>
      <c r="C40" s="185" t="s">
        <v>148</v>
      </c>
      <c r="D40" s="170" t="s">
        <v>112</v>
      </c>
      <c r="E40" s="171">
        <v>1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71">
        <v>0</v>
      </c>
      <c r="O40" s="171">
        <f>ROUND(E40*N40,2)</f>
        <v>0</v>
      </c>
      <c r="P40" s="171">
        <v>0</v>
      </c>
      <c r="Q40" s="171">
        <f>ROUND(E40*P40,2)</f>
        <v>0</v>
      </c>
      <c r="R40" s="173"/>
      <c r="S40" s="173" t="s">
        <v>105</v>
      </c>
      <c r="T40" s="174" t="s">
        <v>106</v>
      </c>
      <c r="U40" s="156">
        <v>0</v>
      </c>
      <c r="V40" s="156">
        <f>ROUND(E40*U40,2)</f>
        <v>0</v>
      </c>
      <c r="W40" s="156"/>
      <c r="X40" s="156" t="s">
        <v>107</v>
      </c>
      <c r="Y40" s="156" t="s">
        <v>108</v>
      </c>
      <c r="Z40" s="146"/>
      <c r="AA40" s="146"/>
      <c r="AB40" s="146"/>
      <c r="AC40" s="146"/>
      <c r="AD40" s="146"/>
      <c r="AE40" s="146"/>
      <c r="AF40" s="146"/>
      <c r="AG40" s="146" t="s">
        <v>113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 x14ac:dyDescent="0.25">
      <c r="A41" s="153"/>
      <c r="B41" s="154"/>
      <c r="C41" s="246" t="s">
        <v>149</v>
      </c>
      <c r="D41" s="247"/>
      <c r="E41" s="247"/>
      <c r="F41" s="247"/>
      <c r="G41" s="247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115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20.5" outlineLevel="3" x14ac:dyDescent="0.25">
      <c r="A42" s="153"/>
      <c r="B42" s="154"/>
      <c r="C42" s="248" t="s">
        <v>150</v>
      </c>
      <c r="D42" s="249"/>
      <c r="E42" s="249"/>
      <c r="F42" s="249"/>
      <c r="G42" s="249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115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82" t="str">
        <f>C42</f>
        <v>Konstrukce: z LTD materiálu s úložným prostorem. Odklápěcí čalouněný sedák z látky odolné proti oděru min. 100 tis. cyklů, výška min. 400 mm, hloubka min.  350 mm. LED osvětlení v horní části.</v>
      </c>
      <c r="BB42" s="146"/>
      <c r="BC42" s="146"/>
      <c r="BD42" s="146"/>
      <c r="BE42" s="146"/>
      <c r="BF42" s="146"/>
      <c r="BG42" s="146"/>
      <c r="BH42" s="146"/>
    </row>
    <row r="43" spans="1:60" outlineLevel="3" x14ac:dyDescent="0.25">
      <c r="A43" s="153"/>
      <c r="B43" s="154"/>
      <c r="C43" s="186" t="s">
        <v>101</v>
      </c>
      <c r="D43" s="157"/>
      <c r="E43" s="158"/>
      <c r="F43" s="159"/>
      <c r="G43" s="159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115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3" x14ac:dyDescent="0.25">
      <c r="A44" s="153"/>
      <c r="B44" s="154"/>
      <c r="C44" s="248" t="s">
        <v>151</v>
      </c>
      <c r="D44" s="249"/>
      <c r="E44" s="249"/>
      <c r="F44" s="249"/>
      <c r="G44" s="249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115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x14ac:dyDescent="0.25">
      <c r="A45" s="3"/>
      <c r="B45" s="4"/>
      <c r="C45" s="187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E45">
        <v>12</v>
      </c>
      <c r="AF45">
        <v>21</v>
      </c>
      <c r="AG45" t="s">
        <v>86</v>
      </c>
    </row>
    <row r="46" spans="1:60" ht="13" x14ac:dyDescent="0.25">
      <c r="A46" s="149"/>
      <c r="B46" s="150" t="s">
        <v>29</v>
      </c>
      <c r="C46" s="188"/>
      <c r="D46" s="151"/>
      <c r="E46" s="152"/>
      <c r="F46" s="152"/>
      <c r="G46" s="167">
        <f>G8</f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f>SUMIF(L7:L44,AE45,G7:G44)</f>
        <v>0</v>
      </c>
      <c r="AF46">
        <f>SUMIF(L7:L44,AF45,G7:G44)</f>
        <v>0</v>
      </c>
      <c r="AG46" t="s">
        <v>152</v>
      </c>
    </row>
    <row r="47" spans="1:60" x14ac:dyDescent="0.25">
      <c r="C47" s="189"/>
      <c r="D47" s="10"/>
      <c r="AG47" t="s">
        <v>157</v>
      </c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cD8fD4uIhp3FKnPnxNcrLa5EDFqEjc+ZH4VwZhpNu7zZJVxM6xQjUFiRAGTDYEj8Ov3tt2zTvJn/EHhGm2WVOg==" saltValue="ran+b95rbRI26UfeBCOXlA==" spinCount="100000" sheet="1" formatRows="0"/>
  <mergeCells count="27">
    <mergeCell ref="C12:G12"/>
    <mergeCell ref="A1:G1"/>
    <mergeCell ref="C2:G2"/>
    <mergeCell ref="C3:G3"/>
    <mergeCell ref="C4:G4"/>
    <mergeCell ref="C11:G11"/>
    <mergeCell ref="C30:G30"/>
    <mergeCell ref="C13:G13"/>
    <mergeCell ref="C14:G14"/>
    <mergeCell ref="C15:G15"/>
    <mergeCell ref="C16:G16"/>
    <mergeCell ref="C18:G18"/>
    <mergeCell ref="C20:G20"/>
    <mergeCell ref="C21:G21"/>
    <mergeCell ref="C24:G24"/>
    <mergeCell ref="C26:G26"/>
    <mergeCell ref="C28:G28"/>
    <mergeCell ref="C29:G29"/>
    <mergeCell ref="C41:G41"/>
    <mergeCell ref="C42:G42"/>
    <mergeCell ref="C44:G44"/>
    <mergeCell ref="C31:G31"/>
    <mergeCell ref="C32:G32"/>
    <mergeCell ref="C34:G34"/>
    <mergeCell ref="C36:G36"/>
    <mergeCell ref="C38:G38"/>
    <mergeCell ref="C39:G3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Z3" sqref="Z3"/>
    </sheetView>
  </sheetViews>
  <sheetFormatPr defaultRowHeight="12.5" outlineLevelRow="3" x14ac:dyDescent="0.25"/>
  <cols>
    <col min="1" max="1" width="3.453125" customWidth="1"/>
    <col min="2" max="2" width="12.54296875" style="120" customWidth="1"/>
    <col min="3" max="3" width="63.26953125" style="12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250" t="s">
        <v>73</v>
      </c>
      <c r="B1" s="250"/>
      <c r="C1" s="250"/>
      <c r="D1" s="250"/>
      <c r="E1" s="250"/>
      <c r="F1" s="250"/>
      <c r="G1" s="250"/>
      <c r="AG1" t="s">
        <v>74</v>
      </c>
    </row>
    <row r="2" spans="1:60" ht="25" customHeight="1" x14ac:dyDescent="0.25">
      <c r="A2" s="50" t="s">
        <v>7</v>
      </c>
      <c r="B2" s="49" t="s">
        <v>44</v>
      </c>
      <c r="C2" s="251" t="s">
        <v>238</v>
      </c>
      <c r="D2" s="252"/>
      <c r="E2" s="252"/>
      <c r="F2" s="252"/>
      <c r="G2" s="253"/>
      <c r="AG2" t="s">
        <v>75</v>
      </c>
    </row>
    <row r="3" spans="1:60" ht="25" customHeight="1" x14ac:dyDescent="0.25">
      <c r="A3" s="50" t="s">
        <v>8</v>
      </c>
      <c r="B3" s="49" t="s">
        <v>47</v>
      </c>
      <c r="C3" s="251" t="s">
        <v>239</v>
      </c>
      <c r="D3" s="252"/>
      <c r="E3" s="252"/>
      <c r="F3" s="252"/>
      <c r="G3" s="253"/>
      <c r="AC3" s="120" t="s">
        <v>75</v>
      </c>
      <c r="AG3" t="s">
        <v>76</v>
      </c>
    </row>
    <row r="4" spans="1:60" ht="25" customHeight="1" x14ac:dyDescent="0.25">
      <c r="A4" s="139" t="s">
        <v>9</v>
      </c>
      <c r="B4" s="140" t="s">
        <v>50</v>
      </c>
      <c r="C4" s="254" t="s">
        <v>51</v>
      </c>
      <c r="D4" s="255"/>
      <c r="E4" s="255"/>
      <c r="F4" s="255"/>
      <c r="G4" s="256"/>
      <c r="AG4" t="s">
        <v>77</v>
      </c>
    </row>
    <row r="5" spans="1:60" x14ac:dyDescent="0.25">
      <c r="D5" s="10"/>
    </row>
    <row r="6" spans="1:60" ht="37.5" x14ac:dyDescent="0.25">
      <c r="A6" s="142" t="s">
        <v>78</v>
      </c>
      <c r="B6" s="144" t="s">
        <v>79</v>
      </c>
      <c r="C6" s="144" t="s">
        <v>80</v>
      </c>
      <c r="D6" s="143" t="s">
        <v>81</v>
      </c>
      <c r="E6" s="142" t="s">
        <v>82</v>
      </c>
      <c r="F6" s="141" t="s">
        <v>83</v>
      </c>
      <c r="G6" s="142" t="s">
        <v>29</v>
      </c>
      <c r="H6" s="145" t="s">
        <v>30</v>
      </c>
      <c r="I6" s="145" t="s">
        <v>84</v>
      </c>
      <c r="J6" s="145" t="s">
        <v>31</v>
      </c>
      <c r="K6" s="145" t="s">
        <v>85</v>
      </c>
      <c r="L6" s="145" t="s">
        <v>86</v>
      </c>
      <c r="M6" s="145" t="s">
        <v>87</v>
      </c>
      <c r="N6" s="145" t="s">
        <v>88</v>
      </c>
      <c r="O6" s="145" t="s">
        <v>89</v>
      </c>
      <c r="P6" s="145" t="s">
        <v>90</v>
      </c>
      <c r="Q6" s="145" t="s">
        <v>91</v>
      </c>
      <c r="R6" s="145" t="s">
        <v>92</v>
      </c>
      <c r="S6" s="145" t="s">
        <v>93</v>
      </c>
      <c r="T6" s="145" t="s">
        <v>94</v>
      </c>
      <c r="U6" s="145" t="s">
        <v>95</v>
      </c>
      <c r="V6" s="145" t="s">
        <v>96</v>
      </c>
      <c r="W6" s="145" t="s">
        <v>97</v>
      </c>
      <c r="X6" s="145" t="s">
        <v>98</v>
      </c>
      <c r="Y6" s="145" t="s">
        <v>99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13" x14ac:dyDescent="0.25">
      <c r="A8" s="161" t="s">
        <v>100</v>
      </c>
      <c r="B8" s="162" t="s">
        <v>69</v>
      </c>
      <c r="C8" s="183" t="s">
        <v>101</v>
      </c>
      <c r="D8" s="163"/>
      <c r="E8" s="164"/>
      <c r="F8" s="165"/>
      <c r="G8" s="165">
        <f>SUMIF(AG9:AG56,"&lt;&gt;NOR",G9:G56)</f>
        <v>0</v>
      </c>
      <c r="H8" s="165"/>
      <c r="I8" s="165">
        <f>SUM(I9:I56)</f>
        <v>0</v>
      </c>
      <c r="J8" s="165"/>
      <c r="K8" s="165">
        <f>SUM(K9:K56)</f>
        <v>0</v>
      </c>
      <c r="L8" s="165"/>
      <c r="M8" s="165">
        <f>SUM(M9:M56)</f>
        <v>0</v>
      </c>
      <c r="N8" s="164"/>
      <c r="O8" s="164">
        <f>SUM(O9:O56)</f>
        <v>0</v>
      </c>
      <c r="P8" s="164"/>
      <c r="Q8" s="164">
        <f>SUM(Q9:Q56)</f>
        <v>0</v>
      </c>
      <c r="R8" s="165"/>
      <c r="S8" s="165"/>
      <c r="T8" s="166"/>
      <c r="U8" s="160"/>
      <c r="V8" s="160">
        <f>SUM(V9:V56)</f>
        <v>0</v>
      </c>
      <c r="W8" s="160"/>
      <c r="X8" s="160"/>
      <c r="Y8" s="160"/>
      <c r="AG8" t="s">
        <v>102</v>
      </c>
    </row>
    <row r="9" spans="1:60" outlineLevel="1" x14ac:dyDescent="0.25">
      <c r="A9" s="175">
        <v>1</v>
      </c>
      <c r="B9" s="176" t="s">
        <v>103</v>
      </c>
      <c r="C9" s="184" t="s">
        <v>104</v>
      </c>
      <c r="D9" s="177"/>
      <c r="E9" s="178">
        <v>0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80"/>
      <c r="S9" s="180" t="s">
        <v>105</v>
      </c>
      <c r="T9" s="181" t="s">
        <v>106</v>
      </c>
      <c r="U9" s="156">
        <v>0</v>
      </c>
      <c r="V9" s="156">
        <f>ROUND(E9*U9,2)</f>
        <v>0</v>
      </c>
      <c r="W9" s="156"/>
      <c r="X9" s="156" t="s">
        <v>107</v>
      </c>
      <c r="Y9" s="156" t="s">
        <v>108</v>
      </c>
      <c r="Z9" s="146"/>
      <c r="AA9" s="146"/>
      <c r="AB9" s="146"/>
      <c r="AC9" s="146"/>
      <c r="AD9" s="146"/>
      <c r="AE9" s="146"/>
      <c r="AF9" s="146"/>
      <c r="AG9" s="146" t="s">
        <v>109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5">
      <c r="A10" s="168">
        <v>2</v>
      </c>
      <c r="B10" s="169" t="s">
        <v>110</v>
      </c>
      <c r="C10" s="185" t="s">
        <v>111</v>
      </c>
      <c r="D10" s="170" t="s">
        <v>112</v>
      </c>
      <c r="E10" s="171">
        <v>1</v>
      </c>
      <c r="F10" s="172"/>
      <c r="G10" s="173">
        <f>ROUND(E10*F10,2)</f>
        <v>0</v>
      </c>
      <c r="H10" s="172"/>
      <c r="I10" s="173">
        <f>ROUND(E10*H10,2)</f>
        <v>0</v>
      </c>
      <c r="J10" s="172"/>
      <c r="K10" s="173">
        <f>ROUND(E10*J10,2)</f>
        <v>0</v>
      </c>
      <c r="L10" s="173">
        <v>21</v>
      </c>
      <c r="M10" s="173">
        <f>G10*(1+L10/100)</f>
        <v>0</v>
      </c>
      <c r="N10" s="171">
        <v>0</v>
      </c>
      <c r="O10" s="171">
        <f>ROUND(E10*N10,2)</f>
        <v>0</v>
      </c>
      <c r="P10" s="171">
        <v>0</v>
      </c>
      <c r="Q10" s="171">
        <f>ROUND(E10*P10,2)</f>
        <v>0</v>
      </c>
      <c r="R10" s="173"/>
      <c r="S10" s="173" t="s">
        <v>105</v>
      </c>
      <c r="T10" s="174" t="s">
        <v>106</v>
      </c>
      <c r="U10" s="156">
        <v>0</v>
      </c>
      <c r="V10" s="156">
        <f>ROUND(E10*U10,2)</f>
        <v>0</v>
      </c>
      <c r="W10" s="156"/>
      <c r="X10" s="156" t="s">
        <v>107</v>
      </c>
      <c r="Y10" s="156" t="s">
        <v>108</v>
      </c>
      <c r="Z10" s="146"/>
      <c r="AA10" s="146"/>
      <c r="AB10" s="146"/>
      <c r="AC10" s="146"/>
      <c r="AD10" s="146"/>
      <c r="AE10" s="146"/>
      <c r="AF10" s="146"/>
      <c r="AG10" s="146" t="s">
        <v>113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5">
      <c r="A11" s="153"/>
      <c r="B11" s="154"/>
      <c r="C11" s="246" t="s">
        <v>114</v>
      </c>
      <c r="D11" s="247"/>
      <c r="E11" s="247"/>
      <c r="F11" s="247"/>
      <c r="G11" s="247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115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0.5" outlineLevel="3" x14ac:dyDescent="0.25">
      <c r="A12" s="153"/>
      <c r="B12" s="154"/>
      <c r="C12" s="248" t="s">
        <v>116</v>
      </c>
      <c r="D12" s="249"/>
      <c r="E12" s="249"/>
      <c r="F12" s="249"/>
      <c r="G12" s="249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115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82" t="str">
        <f>C12</f>
        <v>Pracovní deska: 25 mm s ABS hranou. V pracovní desce stolu bude průchodka průměru 70 mm pro kabeláž pro monitor. Konstrukce katedry z LTD 18 mm, dvojitá záda pro vedení veškeré kabeláže. Pojezd pro klávesnici pod pracovní deskou.</v>
      </c>
      <c r="BB12" s="146"/>
      <c r="BC12" s="146"/>
      <c r="BD12" s="146"/>
      <c r="BE12" s="146"/>
      <c r="BF12" s="146"/>
      <c r="BG12" s="146"/>
      <c r="BH12" s="146"/>
    </row>
    <row r="13" spans="1:60" ht="20.5" outlineLevel="3" x14ac:dyDescent="0.25">
      <c r="A13" s="153"/>
      <c r="B13" s="154"/>
      <c r="C13" s="248" t="s">
        <v>153</v>
      </c>
      <c r="D13" s="249"/>
      <c r="E13" s="249"/>
      <c r="F13" s="249"/>
      <c r="G13" s="249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115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82" t="str">
        <f>C13</f>
        <v>PC box: šíře 270 mm, ve spodní části jekl 40 x 20 mm, v horní části PC boxu police, v zadní části PC boxu odvětrování perforovaným plechem (velikost otvoru min. 7 mm max.10 mm).</v>
      </c>
      <c r="BB13" s="146"/>
      <c r="BC13" s="146"/>
      <c r="BD13" s="146"/>
      <c r="BE13" s="146"/>
      <c r="BF13" s="146"/>
      <c r="BG13" s="146"/>
      <c r="BH13" s="146"/>
    </row>
    <row r="14" spans="1:60" outlineLevel="3" x14ac:dyDescent="0.25">
      <c r="A14" s="153"/>
      <c r="B14" s="154"/>
      <c r="C14" s="248" t="s">
        <v>117</v>
      </c>
      <c r="D14" s="249"/>
      <c r="E14" s="249"/>
      <c r="F14" s="249"/>
      <c r="G14" s="249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82" t="str">
        <f>C14</f>
        <v>Roletová skříňka pro AV techniku: šíře 600 mm, ve spodní části jekl 40 x 20 mm, 2x stavitelné police, horizontální roletová dvířka se zámkem.</v>
      </c>
      <c r="BB14" s="146"/>
      <c r="BC14" s="146"/>
      <c r="BD14" s="146"/>
      <c r="BE14" s="146"/>
      <c r="BF14" s="146"/>
      <c r="BG14" s="146"/>
      <c r="BH14" s="146"/>
    </row>
    <row r="15" spans="1:60" outlineLevel="3" x14ac:dyDescent="0.25">
      <c r="A15" s="153"/>
      <c r="B15" s="154"/>
      <c r="C15" s="248" t="s">
        <v>118</v>
      </c>
      <c r="D15" s="249"/>
      <c r="E15" s="249"/>
      <c r="F15" s="249"/>
      <c r="G15" s="249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115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3" x14ac:dyDescent="0.25">
      <c r="A16" s="153"/>
      <c r="B16" s="154"/>
      <c r="C16" s="248" t="s">
        <v>119</v>
      </c>
      <c r="D16" s="249"/>
      <c r="E16" s="249"/>
      <c r="F16" s="249"/>
      <c r="G16" s="249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115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 x14ac:dyDescent="0.25">
      <c r="A17" s="153"/>
      <c r="B17" s="154"/>
      <c r="C17" s="186" t="s">
        <v>101</v>
      </c>
      <c r="D17" s="157"/>
      <c r="E17" s="158"/>
      <c r="F17" s="159"/>
      <c r="G17" s="159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3" x14ac:dyDescent="0.25">
      <c r="A18" s="153"/>
      <c r="B18" s="154"/>
      <c r="C18" s="248" t="s">
        <v>120</v>
      </c>
      <c r="D18" s="249"/>
      <c r="E18" s="249"/>
      <c r="F18" s="249"/>
      <c r="G18" s="249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115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5">
      <c r="A19" s="168">
        <v>3</v>
      </c>
      <c r="B19" s="169" t="s">
        <v>121</v>
      </c>
      <c r="C19" s="185" t="s">
        <v>122</v>
      </c>
      <c r="D19" s="170" t="s">
        <v>112</v>
      </c>
      <c r="E19" s="171">
        <v>1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1">
        <v>0</v>
      </c>
      <c r="O19" s="171">
        <f>ROUND(E19*N19,2)</f>
        <v>0</v>
      </c>
      <c r="P19" s="171">
        <v>0</v>
      </c>
      <c r="Q19" s="171">
        <f>ROUND(E19*P19,2)</f>
        <v>0</v>
      </c>
      <c r="R19" s="173"/>
      <c r="S19" s="173" t="s">
        <v>105</v>
      </c>
      <c r="T19" s="174" t="s">
        <v>106</v>
      </c>
      <c r="U19" s="156">
        <v>0</v>
      </c>
      <c r="V19" s="156">
        <f>ROUND(E19*U19,2)</f>
        <v>0</v>
      </c>
      <c r="W19" s="156"/>
      <c r="X19" s="156" t="s">
        <v>107</v>
      </c>
      <c r="Y19" s="156" t="s">
        <v>108</v>
      </c>
      <c r="Z19" s="146"/>
      <c r="AA19" s="146"/>
      <c r="AB19" s="146"/>
      <c r="AC19" s="146"/>
      <c r="AD19" s="146"/>
      <c r="AE19" s="146"/>
      <c r="AF19" s="146"/>
      <c r="AG19" s="146" t="s">
        <v>113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30.5" outlineLevel="2" x14ac:dyDescent="0.25">
      <c r="A20" s="153"/>
      <c r="B20" s="154"/>
      <c r="C20" s="246" t="s">
        <v>158</v>
      </c>
      <c r="D20" s="247"/>
      <c r="E20" s="247"/>
      <c r="F20" s="247"/>
      <c r="G20" s="247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115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82" t="str">
        <f>C20</f>
        <v>Konstrukce: z kombinovaného rámu z ohýbaného plechooválu 20 x 38 mm s tvarovanou 11 vrstvou skořepinou s čalouněním sedáku a opěráku. Fixace pomocí přítlačné desky formou skrytých závrtných šroubů. Nohy opatřené plastovým návlekem a plastová kolébka s možností vložení teflonového nebo filcového kluzáku.</v>
      </c>
      <c r="BB20" s="146"/>
      <c r="BC20" s="146"/>
      <c r="BD20" s="146"/>
      <c r="BE20" s="146"/>
      <c r="BF20" s="146"/>
      <c r="BG20" s="146"/>
      <c r="BH20" s="146"/>
    </row>
    <row r="21" spans="1:60" outlineLevel="3" x14ac:dyDescent="0.25">
      <c r="A21" s="153"/>
      <c r="B21" s="154"/>
      <c r="C21" s="248" t="s">
        <v>119</v>
      </c>
      <c r="D21" s="249"/>
      <c r="E21" s="249"/>
      <c r="F21" s="249"/>
      <c r="G21" s="249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115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5">
      <c r="A22" s="175">
        <v>4</v>
      </c>
      <c r="B22" s="176" t="s">
        <v>124</v>
      </c>
      <c r="C22" s="184" t="s">
        <v>125</v>
      </c>
      <c r="D22" s="177"/>
      <c r="E22" s="178">
        <v>0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80"/>
      <c r="S22" s="180" t="s">
        <v>105</v>
      </c>
      <c r="T22" s="181" t="s">
        <v>106</v>
      </c>
      <c r="U22" s="156">
        <v>0</v>
      </c>
      <c r="V22" s="156">
        <f>ROUND(E22*U22,2)</f>
        <v>0</v>
      </c>
      <c r="W22" s="156"/>
      <c r="X22" s="156" t="s">
        <v>107</v>
      </c>
      <c r="Y22" s="156" t="s">
        <v>108</v>
      </c>
      <c r="Z22" s="146"/>
      <c r="AA22" s="146"/>
      <c r="AB22" s="146"/>
      <c r="AC22" s="146"/>
      <c r="AD22" s="146"/>
      <c r="AE22" s="146"/>
      <c r="AF22" s="146"/>
      <c r="AG22" s="146" t="s">
        <v>109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5">
      <c r="A23" s="168">
        <v>5</v>
      </c>
      <c r="B23" s="169" t="s">
        <v>126</v>
      </c>
      <c r="C23" s="185" t="s">
        <v>159</v>
      </c>
      <c r="D23" s="170" t="s">
        <v>112</v>
      </c>
      <c r="E23" s="171">
        <v>14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3"/>
      <c r="S23" s="173" t="s">
        <v>105</v>
      </c>
      <c r="T23" s="174" t="s">
        <v>106</v>
      </c>
      <c r="U23" s="156">
        <v>0</v>
      </c>
      <c r="V23" s="156">
        <f>ROUND(E23*U23,2)</f>
        <v>0</v>
      </c>
      <c r="W23" s="156"/>
      <c r="X23" s="156" t="s">
        <v>107</v>
      </c>
      <c r="Y23" s="156" t="s">
        <v>108</v>
      </c>
      <c r="Z23" s="146"/>
      <c r="AA23" s="146"/>
      <c r="AB23" s="146"/>
      <c r="AC23" s="146"/>
      <c r="AD23" s="146"/>
      <c r="AE23" s="146"/>
      <c r="AF23" s="146"/>
      <c r="AG23" s="146" t="s">
        <v>113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5">
      <c r="A24" s="153"/>
      <c r="B24" s="154"/>
      <c r="C24" s="246" t="s">
        <v>160</v>
      </c>
      <c r="D24" s="247"/>
      <c r="E24" s="247"/>
      <c r="F24" s="247"/>
      <c r="G24" s="247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115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25">
      <c r="A25" s="153"/>
      <c r="B25" s="154"/>
      <c r="C25" s="248" t="s">
        <v>161</v>
      </c>
      <c r="D25" s="249"/>
      <c r="E25" s="249"/>
      <c r="F25" s="249"/>
      <c r="G25" s="249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115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3" x14ac:dyDescent="0.25">
      <c r="A26" s="153"/>
      <c r="B26" s="154"/>
      <c r="C26" s="248" t="s">
        <v>187</v>
      </c>
      <c r="D26" s="249"/>
      <c r="E26" s="249"/>
      <c r="F26" s="249"/>
      <c r="G26" s="249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115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20.5" outlineLevel="3" x14ac:dyDescent="0.25">
      <c r="A27" s="153"/>
      <c r="B27" s="154"/>
      <c r="C27" s="248" t="s">
        <v>162</v>
      </c>
      <c r="D27" s="249"/>
      <c r="E27" s="249"/>
      <c r="F27" s="249"/>
      <c r="G27" s="249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115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82" t="str">
        <f>C27</f>
        <v>připevněn drátěný koš a po stranách lavice háčky, konstrukce je opatřena plastovými černými návleky pro ochranu konstrukce min. 220 mm a rektifikačními šrouby.</v>
      </c>
      <c r="BB27" s="146"/>
      <c r="BC27" s="146"/>
      <c r="BD27" s="146"/>
      <c r="BE27" s="146"/>
      <c r="BF27" s="146"/>
      <c r="BG27" s="146"/>
      <c r="BH27" s="146"/>
    </row>
    <row r="28" spans="1:60" outlineLevel="1" x14ac:dyDescent="0.25">
      <c r="A28" s="168">
        <v>6</v>
      </c>
      <c r="B28" s="169" t="s">
        <v>129</v>
      </c>
      <c r="C28" s="185" t="s">
        <v>163</v>
      </c>
      <c r="D28" s="170" t="s">
        <v>112</v>
      </c>
      <c r="E28" s="171">
        <v>28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71">
        <v>0</v>
      </c>
      <c r="O28" s="171">
        <f>ROUND(E28*N28,2)</f>
        <v>0</v>
      </c>
      <c r="P28" s="171">
        <v>0</v>
      </c>
      <c r="Q28" s="171">
        <f>ROUND(E28*P28,2)</f>
        <v>0</v>
      </c>
      <c r="R28" s="173"/>
      <c r="S28" s="173" t="s">
        <v>105</v>
      </c>
      <c r="T28" s="174" t="s">
        <v>106</v>
      </c>
      <c r="U28" s="156">
        <v>0</v>
      </c>
      <c r="V28" s="156">
        <f>ROUND(E28*U28,2)</f>
        <v>0</v>
      </c>
      <c r="W28" s="156"/>
      <c r="X28" s="156" t="s">
        <v>107</v>
      </c>
      <c r="Y28" s="156" t="s">
        <v>108</v>
      </c>
      <c r="Z28" s="146"/>
      <c r="AA28" s="146"/>
      <c r="AB28" s="146"/>
      <c r="AC28" s="146"/>
      <c r="AD28" s="146"/>
      <c r="AE28" s="146"/>
      <c r="AF28" s="146"/>
      <c r="AG28" s="146" t="s">
        <v>113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30.5" outlineLevel="2" x14ac:dyDescent="0.25">
      <c r="A29" s="153"/>
      <c r="B29" s="154"/>
      <c r="C29" s="246" t="s">
        <v>164</v>
      </c>
      <c r="D29" s="247"/>
      <c r="E29" s="247"/>
      <c r="F29" s="247"/>
      <c r="G29" s="247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115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82" t="str">
        <f>C29</f>
        <v>Židle tvořená plastovou skořepinou se závrtnými maticemi, fixovanou ke konstrukci se čtyřmi trubkovými nohami o průměru min. 18 mm ošetřenými vypalovací práškovou barvou dle vzorníku RAL. Plastová skořepina vyrobena z výlisku PP s výztužnými žebry a průhmatem pro snadnou manipulaci, povrchová úprava odolná proti UV záření.</v>
      </c>
      <c r="BB29" s="146"/>
      <c r="BC29" s="146"/>
      <c r="BD29" s="146"/>
      <c r="BE29" s="146"/>
      <c r="BF29" s="146"/>
      <c r="BG29" s="146"/>
      <c r="BH29" s="146"/>
    </row>
    <row r="30" spans="1:60" outlineLevel="1" x14ac:dyDescent="0.25">
      <c r="A30" s="168">
        <v>7</v>
      </c>
      <c r="B30" s="169" t="s">
        <v>132</v>
      </c>
      <c r="C30" s="185" t="s">
        <v>165</v>
      </c>
      <c r="D30" s="170" t="s">
        <v>112</v>
      </c>
      <c r="E30" s="171">
        <v>1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71">
        <v>0</v>
      </c>
      <c r="O30" s="171">
        <f>ROUND(E30*N30,2)</f>
        <v>0</v>
      </c>
      <c r="P30" s="171">
        <v>0</v>
      </c>
      <c r="Q30" s="171">
        <f>ROUND(E30*P30,2)</f>
        <v>0</v>
      </c>
      <c r="R30" s="173"/>
      <c r="S30" s="173" t="s">
        <v>105</v>
      </c>
      <c r="T30" s="174" t="s">
        <v>106</v>
      </c>
      <c r="U30" s="156">
        <v>0</v>
      </c>
      <c r="V30" s="156">
        <f>ROUND(E30*U30,2)</f>
        <v>0</v>
      </c>
      <c r="W30" s="156"/>
      <c r="X30" s="156" t="s">
        <v>107</v>
      </c>
      <c r="Y30" s="156" t="s">
        <v>108</v>
      </c>
      <c r="Z30" s="146"/>
      <c r="AA30" s="146"/>
      <c r="AB30" s="146"/>
      <c r="AC30" s="146"/>
      <c r="AD30" s="146"/>
      <c r="AE30" s="146"/>
      <c r="AF30" s="146"/>
      <c r="AG30" s="146" t="s">
        <v>113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 x14ac:dyDescent="0.25">
      <c r="A31" s="153"/>
      <c r="B31" s="154"/>
      <c r="C31" s="246" t="s">
        <v>160</v>
      </c>
      <c r="D31" s="247"/>
      <c r="E31" s="247"/>
      <c r="F31" s="247"/>
      <c r="G31" s="247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115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20.5" outlineLevel="3" x14ac:dyDescent="0.25">
      <c r="A32" s="153"/>
      <c r="B32" s="154"/>
      <c r="C32" s="248" t="s">
        <v>166</v>
      </c>
      <c r="D32" s="249"/>
      <c r="E32" s="249"/>
      <c r="F32" s="249"/>
      <c r="G32" s="249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115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82" t="str">
        <f>C32</f>
        <v>Stůl celodřevěný s pevným zásuvkovým kontejnerem, uzamykání centrálním zámkem, čelní krytí, materiál LTD tl. 18 mm s ABS hranou, pracovní deska LTD tl. 25 mm s ABS hranou</v>
      </c>
      <c r="BB32" s="146"/>
      <c r="BC32" s="146"/>
      <c r="BD32" s="146"/>
      <c r="BE32" s="146"/>
      <c r="BF32" s="146"/>
      <c r="BG32" s="146"/>
      <c r="BH32" s="146"/>
    </row>
    <row r="33" spans="1:60" outlineLevel="3" x14ac:dyDescent="0.25">
      <c r="A33" s="153"/>
      <c r="B33" s="154"/>
      <c r="C33" s="186" t="s">
        <v>101</v>
      </c>
      <c r="D33" s="157"/>
      <c r="E33" s="158"/>
      <c r="F33" s="159"/>
      <c r="G33" s="159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115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 x14ac:dyDescent="0.25">
      <c r="A34" s="153"/>
      <c r="B34" s="154"/>
      <c r="C34" s="248" t="s">
        <v>167</v>
      </c>
      <c r="D34" s="249"/>
      <c r="E34" s="249"/>
      <c r="F34" s="249"/>
      <c r="G34" s="249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115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82" t="str">
        <f>C34</f>
        <v>El. rozvod Ve stole pro asistenta pedagoga: CYKY 3x 2,5; zásuvky 230V + revize s vystavením revizní zprávy.</v>
      </c>
      <c r="BB34" s="146"/>
      <c r="BC34" s="146"/>
      <c r="BD34" s="146"/>
      <c r="BE34" s="146"/>
      <c r="BF34" s="146"/>
      <c r="BG34" s="146"/>
      <c r="BH34" s="146"/>
    </row>
    <row r="35" spans="1:60" outlineLevel="1" x14ac:dyDescent="0.25">
      <c r="A35" s="168">
        <v>8</v>
      </c>
      <c r="B35" s="169" t="s">
        <v>136</v>
      </c>
      <c r="C35" s="185" t="s">
        <v>168</v>
      </c>
      <c r="D35" s="170" t="s">
        <v>112</v>
      </c>
      <c r="E35" s="171">
        <v>1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1">
        <v>0</v>
      </c>
      <c r="O35" s="171">
        <f>ROUND(E35*N35,2)</f>
        <v>0</v>
      </c>
      <c r="P35" s="171">
        <v>0</v>
      </c>
      <c r="Q35" s="171">
        <f>ROUND(E35*P35,2)</f>
        <v>0</v>
      </c>
      <c r="R35" s="173"/>
      <c r="S35" s="173" t="s">
        <v>105</v>
      </c>
      <c r="T35" s="174" t="s">
        <v>106</v>
      </c>
      <c r="U35" s="156">
        <v>0</v>
      </c>
      <c r="V35" s="156">
        <f>ROUND(E35*U35,2)</f>
        <v>0</v>
      </c>
      <c r="W35" s="156"/>
      <c r="X35" s="156" t="s">
        <v>107</v>
      </c>
      <c r="Y35" s="156" t="s">
        <v>108</v>
      </c>
      <c r="Z35" s="146"/>
      <c r="AA35" s="146"/>
      <c r="AB35" s="146"/>
      <c r="AC35" s="146"/>
      <c r="AD35" s="146"/>
      <c r="AE35" s="146"/>
      <c r="AF35" s="146"/>
      <c r="AG35" s="146" t="s">
        <v>113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30.5" outlineLevel="2" x14ac:dyDescent="0.25">
      <c r="A36" s="153"/>
      <c r="B36" s="154"/>
      <c r="C36" s="246" t="s">
        <v>169</v>
      </c>
      <c r="D36" s="247"/>
      <c r="E36" s="247"/>
      <c r="F36" s="247"/>
      <c r="G36" s="247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115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82" t="str">
        <f>C36</f>
        <v>Konstrukce: z kombinovaného rámu z ohýbaného plochooválu 20x38mm s tvarovanou 11 vrstvou skořepinou s čalouněním sedáku a opěráku. Fixace pomocí přítlačné desky formou skrytých závrtných šroubů. Nohy opatřené plastovým návlekem a plastová kolébka s možností vložení teflonového nebo filcového kluzáku.</v>
      </c>
      <c r="BB36" s="146"/>
      <c r="BC36" s="146"/>
      <c r="BD36" s="146"/>
      <c r="BE36" s="146"/>
      <c r="BF36" s="146"/>
      <c r="BG36" s="146"/>
      <c r="BH36" s="146"/>
    </row>
    <row r="37" spans="1:60" outlineLevel="1" x14ac:dyDescent="0.25">
      <c r="A37" s="168">
        <v>9</v>
      </c>
      <c r="B37" s="169" t="s">
        <v>139</v>
      </c>
      <c r="C37" s="185" t="s">
        <v>140</v>
      </c>
      <c r="D37" s="170"/>
      <c r="E37" s="171">
        <v>0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71">
        <v>0</v>
      </c>
      <c r="O37" s="171">
        <f>ROUND(E37*N37,2)</f>
        <v>0</v>
      </c>
      <c r="P37" s="171">
        <v>0</v>
      </c>
      <c r="Q37" s="171">
        <f>ROUND(E37*P37,2)</f>
        <v>0</v>
      </c>
      <c r="R37" s="173"/>
      <c r="S37" s="173" t="s">
        <v>105</v>
      </c>
      <c r="T37" s="174" t="s">
        <v>106</v>
      </c>
      <c r="U37" s="156">
        <v>0</v>
      </c>
      <c r="V37" s="156">
        <f>ROUND(E37*U37,2)</f>
        <v>0</v>
      </c>
      <c r="W37" s="156"/>
      <c r="X37" s="156" t="s">
        <v>107</v>
      </c>
      <c r="Y37" s="156" t="s">
        <v>108</v>
      </c>
      <c r="Z37" s="146"/>
      <c r="AA37" s="146"/>
      <c r="AB37" s="146"/>
      <c r="AC37" s="146"/>
      <c r="AD37" s="146"/>
      <c r="AE37" s="146"/>
      <c r="AF37" s="146"/>
      <c r="AG37" s="146" t="s">
        <v>109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25">
      <c r="A38" s="153"/>
      <c r="B38" s="154"/>
      <c r="C38" s="246" t="s">
        <v>140</v>
      </c>
      <c r="D38" s="247"/>
      <c r="E38" s="247"/>
      <c r="F38" s="247"/>
      <c r="G38" s="247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115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5">
      <c r="A39" s="168">
        <v>10</v>
      </c>
      <c r="B39" s="169" t="s">
        <v>143</v>
      </c>
      <c r="C39" s="185" t="s">
        <v>144</v>
      </c>
      <c r="D39" s="170" t="s">
        <v>112</v>
      </c>
      <c r="E39" s="171">
        <v>1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71">
        <v>0</v>
      </c>
      <c r="O39" s="171">
        <f>ROUND(E39*N39,2)</f>
        <v>0</v>
      </c>
      <c r="P39" s="171">
        <v>0</v>
      </c>
      <c r="Q39" s="171">
        <f>ROUND(E39*P39,2)</f>
        <v>0</v>
      </c>
      <c r="R39" s="173"/>
      <c r="S39" s="173" t="s">
        <v>105</v>
      </c>
      <c r="T39" s="174" t="s">
        <v>106</v>
      </c>
      <c r="U39" s="156">
        <v>0</v>
      </c>
      <c r="V39" s="156">
        <f>ROUND(E39*U39,2)</f>
        <v>0</v>
      </c>
      <c r="W39" s="156"/>
      <c r="X39" s="156" t="s">
        <v>107</v>
      </c>
      <c r="Y39" s="156" t="s">
        <v>108</v>
      </c>
      <c r="Z39" s="146"/>
      <c r="AA39" s="146"/>
      <c r="AB39" s="146"/>
      <c r="AC39" s="146"/>
      <c r="AD39" s="146"/>
      <c r="AE39" s="146"/>
      <c r="AF39" s="146"/>
      <c r="AG39" s="146" t="s">
        <v>113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5">
      <c r="A40" s="153"/>
      <c r="B40" s="154"/>
      <c r="C40" s="246" t="s">
        <v>170</v>
      </c>
      <c r="D40" s="247"/>
      <c r="E40" s="247"/>
      <c r="F40" s="247"/>
      <c r="G40" s="247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115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ht="20.5" outlineLevel="3" x14ac:dyDescent="0.25">
      <c r="A41" s="153"/>
      <c r="B41" s="154"/>
      <c r="C41" s="248" t="s">
        <v>171</v>
      </c>
      <c r="D41" s="249"/>
      <c r="E41" s="249"/>
      <c r="F41" s="249"/>
      <c r="G41" s="249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115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82" t="str">
        <f>C41</f>
        <v>konstrukce z LTD materiálu. Spodní část dvoudveřová policová v. 900 mm, horní část dvoudveřová policová v. 1100 mm. Uzamykatelná sjednoceným klíčem.</v>
      </c>
      <c r="BB41" s="146"/>
      <c r="BC41" s="146"/>
      <c r="BD41" s="146"/>
      <c r="BE41" s="146"/>
      <c r="BF41" s="146"/>
      <c r="BG41" s="146"/>
      <c r="BH41" s="146"/>
    </row>
    <row r="42" spans="1:60" outlineLevel="1" x14ac:dyDescent="0.25">
      <c r="A42" s="168">
        <v>11</v>
      </c>
      <c r="B42" s="169" t="s">
        <v>147</v>
      </c>
      <c r="C42" s="185" t="s">
        <v>172</v>
      </c>
      <c r="D42" s="170" t="s">
        <v>112</v>
      </c>
      <c r="E42" s="171">
        <v>4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71">
        <v>0</v>
      </c>
      <c r="O42" s="171">
        <f>ROUND(E42*N42,2)</f>
        <v>0</v>
      </c>
      <c r="P42" s="171">
        <v>0</v>
      </c>
      <c r="Q42" s="171">
        <f>ROUND(E42*P42,2)</f>
        <v>0</v>
      </c>
      <c r="R42" s="173"/>
      <c r="S42" s="173" t="s">
        <v>105</v>
      </c>
      <c r="T42" s="174" t="s">
        <v>106</v>
      </c>
      <c r="U42" s="156">
        <v>0</v>
      </c>
      <c r="V42" s="156">
        <f>ROUND(E42*U42,2)</f>
        <v>0</v>
      </c>
      <c r="W42" s="156"/>
      <c r="X42" s="156" t="s">
        <v>107</v>
      </c>
      <c r="Y42" s="156" t="s">
        <v>108</v>
      </c>
      <c r="Z42" s="146"/>
      <c r="AA42" s="146"/>
      <c r="AB42" s="146"/>
      <c r="AC42" s="146"/>
      <c r="AD42" s="146"/>
      <c r="AE42" s="146"/>
      <c r="AF42" s="146"/>
      <c r="AG42" s="146" t="s">
        <v>113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2" x14ac:dyDescent="0.25">
      <c r="A43" s="153"/>
      <c r="B43" s="154"/>
      <c r="C43" s="246" t="s">
        <v>173</v>
      </c>
      <c r="D43" s="247"/>
      <c r="E43" s="247"/>
      <c r="F43" s="247"/>
      <c r="G43" s="247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115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ht="20.5" outlineLevel="3" x14ac:dyDescent="0.25">
      <c r="A44" s="153"/>
      <c r="B44" s="154"/>
      <c r="C44" s="248" t="s">
        <v>174</v>
      </c>
      <c r="D44" s="249"/>
      <c r="E44" s="249"/>
      <c r="F44" s="249"/>
      <c r="G44" s="249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115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82" t="str">
        <f>C44</f>
        <v>Konstrukce: LTD min. 18 mm, lepená konstrukce, 2 mm ABS hrany. Celá konstrukce je zpevněna kovovým profilem 40 x 20 mm v horní, prostřední a spodní části. 4x rektifikační šrouby.</v>
      </c>
      <c r="BB44" s="146"/>
      <c r="BC44" s="146"/>
      <c r="BD44" s="146"/>
      <c r="BE44" s="146"/>
      <c r="BF44" s="146"/>
      <c r="BG44" s="146"/>
      <c r="BH44" s="146"/>
    </row>
    <row r="45" spans="1:60" outlineLevel="3" x14ac:dyDescent="0.25">
      <c r="A45" s="153"/>
      <c r="B45" s="154"/>
      <c r="C45" s="248" t="s">
        <v>175</v>
      </c>
      <c r="D45" s="249"/>
      <c r="E45" s="249"/>
      <c r="F45" s="249"/>
      <c r="G45" s="249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115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3" x14ac:dyDescent="0.25">
      <c r="A46" s="153"/>
      <c r="B46" s="154"/>
      <c r="C46" s="248" t="s">
        <v>176</v>
      </c>
      <c r="D46" s="249"/>
      <c r="E46" s="249"/>
      <c r="F46" s="249"/>
      <c r="G46" s="249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115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5">
      <c r="A47" s="168">
        <v>12</v>
      </c>
      <c r="B47" s="169" t="s">
        <v>177</v>
      </c>
      <c r="C47" s="185" t="s">
        <v>178</v>
      </c>
      <c r="D47" s="170" t="s">
        <v>112</v>
      </c>
      <c r="E47" s="171">
        <v>4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71">
        <v>0</v>
      </c>
      <c r="O47" s="171">
        <f>ROUND(E47*N47,2)</f>
        <v>0</v>
      </c>
      <c r="P47" s="171">
        <v>0</v>
      </c>
      <c r="Q47" s="171">
        <f>ROUND(E47*P47,2)</f>
        <v>0</v>
      </c>
      <c r="R47" s="173"/>
      <c r="S47" s="173" t="s">
        <v>105</v>
      </c>
      <c r="T47" s="174" t="s">
        <v>106</v>
      </c>
      <c r="U47" s="156">
        <v>0</v>
      </c>
      <c r="V47" s="156">
        <f>ROUND(E47*U47,2)</f>
        <v>0</v>
      </c>
      <c r="W47" s="156"/>
      <c r="X47" s="156" t="s">
        <v>107</v>
      </c>
      <c r="Y47" s="156" t="s">
        <v>108</v>
      </c>
      <c r="Z47" s="146"/>
      <c r="AA47" s="146"/>
      <c r="AB47" s="146"/>
      <c r="AC47" s="146"/>
      <c r="AD47" s="146"/>
      <c r="AE47" s="146"/>
      <c r="AF47" s="146"/>
      <c r="AG47" s="146" t="s">
        <v>113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5">
      <c r="A48" s="153"/>
      <c r="B48" s="154"/>
      <c r="C48" s="246" t="s">
        <v>179</v>
      </c>
      <c r="D48" s="247"/>
      <c r="E48" s="247"/>
      <c r="F48" s="247"/>
      <c r="G48" s="247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115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 x14ac:dyDescent="0.25">
      <c r="A49" s="153"/>
      <c r="B49" s="154"/>
      <c r="C49" s="248" t="s">
        <v>188</v>
      </c>
      <c r="D49" s="249"/>
      <c r="E49" s="249"/>
      <c r="F49" s="249"/>
      <c r="G49" s="249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115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 x14ac:dyDescent="0.25">
      <c r="A50" s="153"/>
      <c r="B50" s="154"/>
      <c r="C50" s="248" t="s">
        <v>189</v>
      </c>
      <c r="D50" s="249"/>
      <c r="E50" s="249"/>
      <c r="F50" s="249"/>
      <c r="G50" s="249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115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 x14ac:dyDescent="0.25">
      <c r="A51" s="153"/>
      <c r="B51" s="154"/>
      <c r="C51" s="248" t="s">
        <v>180</v>
      </c>
      <c r="D51" s="249"/>
      <c r="E51" s="249"/>
      <c r="F51" s="249"/>
      <c r="G51" s="249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115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5">
      <c r="A52" s="168">
        <v>13</v>
      </c>
      <c r="B52" s="169" t="s">
        <v>181</v>
      </c>
      <c r="C52" s="185" t="s">
        <v>182</v>
      </c>
      <c r="D52" s="170" t="s">
        <v>112</v>
      </c>
      <c r="E52" s="171">
        <v>1</v>
      </c>
      <c r="F52" s="172"/>
      <c r="G52" s="173">
        <f>ROUND(E52*F52,2)</f>
        <v>0</v>
      </c>
      <c r="H52" s="172"/>
      <c r="I52" s="173">
        <f>ROUND(E52*H52,2)</f>
        <v>0</v>
      </c>
      <c r="J52" s="172"/>
      <c r="K52" s="173">
        <f>ROUND(E52*J52,2)</f>
        <v>0</v>
      </c>
      <c r="L52" s="173">
        <v>21</v>
      </c>
      <c r="M52" s="173">
        <f>G52*(1+L52/100)</f>
        <v>0</v>
      </c>
      <c r="N52" s="171">
        <v>0</v>
      </c>
      <c r="O52" s="171">
        <f>ROUND(E52*N52,2)</f>
        <v>0</v>
      </c>
      <c r="P52" s="171">
        <v>0</v>
      </c>
      <c r="Q52" s="171">
        <f>ROUND(E52*P52,2)</f>
        <v>0</v>
      </c>
      <c r="R52" s="173"/>
      <c r="S52" s="173" t="s">
        <v>105</v>
      </c>
      <c r="T52" s="174" t="s">
        <v>106</v>
      </c>
      <c r="U52" s="156">
        <v>0</v>
      </c>
      <c r="V52" s="156">
        <f>ROUND(E52*U52,2)</f>
        <v>0</v>
      </c>
      <c r="W52" s="156"/>
      <c r="X52" s="156" t="s">
        <v>107</v>
      </c>
      <c r="Y52" s="156" t="s">
        <v>108</v>
      </c>
      <c r="Z52" s="146"/>
      <c r="AA52" s="146"/>
      <c r="AB52" s="146"/>
      <c r="AC52" s="146"/>
      <c r="AD52" s="146"/>
      <c r="AE52" s="146"/>
      <c r="AF52" s="146"/>
      <c r="AG52" s="146" t="s">
        <v>113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2" x14ac:dyDescent="0.25">
      <c r="A53" s="153"/>
      <c r="B53" s="154"/>
      <c r="C53" s="246" t="s">
        <v>183</v>
      </c>
      <c r="D53" s="247"/>
      <c r="E53" s="247"/>
      <c r="F53" s="247"/>
      <c r="G53" s="247"/>
      <c r="H53" s="156"/>
      <c r="I53" s="156"/>
      <c r="J53" s="156"/>
      <c r="K53" s="156"/>
      <c r="L53" s="156"/>
      <c r="M53" s="156"/>
      <c r="N53" s="155"/>
      <c r="O53" s="155"/>
      <c r="P53" s="155"/>
      <c r="Q53" s="155"/>
      <c r="R53" s="156"/>
      <c r="S53" s="156"/>
      <c r="T53" s="156"/>
      <c r="U53" s="156"/>
      <c r="V53" s="156"/>
      <c r="W53" s="156"/>
      <c r="X53" s="156"/>
      <c r="Y53" s="156"/>
      <c r="Z53" s="146"/>
      <c r="AA53" s="146"/>
      <c r="AB53" s="146"/>
      <c r="AC53" s="146"/>
      <c r="AD53" s="146"/>
      <c r="AE53" s="146"/>
      <c r="AF53" s="146"/>
      <c r="AG53" s="146" t="s">
        <v>115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0.5" outlineLevel="3" x14ac:dyDescent="0.25">
      <c r="A54" s="153"/>
      <c r="B54" s="154"/>
      <c r="C54" s="248" t="s">
        <v>184</v>
      </c>
      <c r="D54" s="249"/>
      <c r="E54" s="249"/>
      <c r="F54" s="249"/>
      <c r="G54" s="249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115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82" t="str">
        <f>C54</f>
        <v>Konstrukce: LTD min. 18 mm, lepená konstrukce, 2 mm ABS hrany. Celá konstrukce je zpevněna kovovým profilem 40 x 20 mm ve spodní části. 4x rektifikační šrouby.</v>
      </c>
      <c r="BB54" s="146"/>
      <c r="BC54" s="146"/>
      <c r="BD54" s="146"/>
      <c r="BE54" s="146"/>
      <c r="BF54" s="146"/>
      <c r="BG54" s="146"/>
      <c r="BH54" s="146"/>
    </row>
    <row r="55" spans="1:60" outlineLevel="3" x14ac:dyDescent="0.25">
      <c r="A55" s="153"/>
      <c r="B55" s="154"/>
      <c r="C55" s="248" t="s">
        <v>185</v>
      </c>
      <c r="D55" s="249"/>
      <c r="E55" s="249"/>
      <c r="F55" s="249"/>
      <c r="G55" s="249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46"/>
      <c r="AA55" s="146"/>
      <c r="AB55" s="146"/>
      <c r="AC55" s="146"/>
      <c r="AD55" s="146"/>
      <c r="AE55" s="146"/>
      <c r="AF55" s="146"/>
      <c r="AG55" s="146" t="s">
        <v>115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ht="20.5" outlineLevel="3" x14ac:dyDescent="0.25">
      <c r="A56" s="153"/>
      <c r="B56" s="154"/>
      <c r="C56" s="248" t="s">
        <v>186</v>
      </c>
      <c r="D56" s="249"/>
      <c r="E56" s="249"/>
      <c r="F56" s="249"/>
      <c r="G56" s="249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115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82" t="str">
        <f>C56</f>
        <v>Vybavení: 1x dvoudveřová skříňka se stavitelnou policí šíře 900 mm, 2x mycí stůl šíře 900 mm s keramickým bílým dřezem s nerezovou výpustí, baterie T+S, ve spodní části úložný prostor uzavíratelný</v>
      </c>
      <c r="BB56" s="146"/>
      <c r="BC56" s="146"/>
      <c r="BD56" s="146"/>
      <c r="BE56" s="146"/>
      <c r="BF56" s="146"/>
      <c r="BG56" s="146"/>
      <c r="BH56" s="146"/>
    </row>
    <row r="57" spans="1:60" x14ac:dyDescent="0.25">
      <c r="A57" s="3"/>
      <c r="B57" s="4"/>
      <c r="C57" s="187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E57">
        <v>12</v>
      </c>
      <c r="AF57">
        <v>21</v>
      </c>
      <c r="AG57" t="s">
        <v>86</v>
      </c>
    </row>
    <row r="58" spans="1:60" ht="13" x14ac:dyDescent="0.25">
      <c r="A58" s="149"/>
      <c r="B58" s="150" t="s">
        <v>29</v>
      </c>
      <c r="C58" s="188"/>
      <c r="D58" s="151"/>
      <c r="E58" s="152"/>
      <c r="F58" s="152"/>
      <c r="G58" s="167">
        <f>G8</f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E58">
        <f>SUMIF(L7:L56,AE57,G7:G56)</f>
        <v>0</v>
      </c>
      <c r="AF58">
        <f>SUMIF(L7:L56,AF57,G7:G56)</f>
        <v>0</v>
      </c>
      <c r="AG58" t="s">
        <v>152</v>
      </c>
    </row>
    <row r="59" spans="1:60" x14ac:dyDescent="0.25">
      <c r="C59" s="189"/>
      <c r="D59" s="10"/>
      <c r="AG59" t="s">
        <v>157</v>
      </c>
    </row>
    <row r="60" spans="1:60" x14ac:dyDescent="0.25">
      <c r="D60" s="10"/>
    </row>
    <row r="61" spans="1:60" x14ac:dyDescent="0.25">
      <c r="D61" s="10"/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d/81iaxP9TeKsU8PYwG/JhWBPB9wnZRSfqAWYYsR2oKNazA4OdkIQt82yel3KAbgaaHBgajcSYBIutiXV97h7Q==" saltValue="8T1z5eneyGMo83TE8A6cNw==" spinCount="100000" sheet="1" formatRows="0"/>
  <mergeCells count="37">
    <mergeCell ref="C12:G12"/>
    <mergeCell ref="A1:G1"/>
    <mergeCell ref="C2:G2"/>
    <mergeCell ref="C3:G3"/>
    <mergeCell ref="C4:G4"/>
    <mergeCell ref="C11:G11"/>
    <mergeCell ref="C29:G29"/>
    <mergeCell ref="C13:G13"/>
    <mergeCell ref="C14:G14"/>
    <mergeCell ref="C15:G15"/>
    <mergeCell ref="C16:G16"/>
    <mergeCell ref="C18:G18"/>
    <mergeCell ref="C20:G20"/>
    <mergeCell ref="C21:G21"/>
    <mergeCell ref="C24:G24"/>
    <mergeCell ref="C25:G25"/>
    <mergeCell ref="C26:G26"/>
    <mergeCell ref="C27:G27"/>
    <mergeCell ref="C48:G48"/>
    <mergeCell ref="C31:G31"/>
    <mergeCell ref="C32:G32"/>
    <mergeCell ref="C34:G34"/>
    <mergeCell ref="C36:G36"/>
    <mergeCell ref="C38:G38"/>
    <mergeCell ref="C40:G40"/>
    <mergeCell ref="C41:G41"/>
    <mergeCell ref="C43:G43"/>
    <mergeCell ref="C44:G44"/>
    <mergeCell ref="C45:G45"/>
    <mergeCell ref="C46:G46"/>
    <mergeCell ref="C56:G56"/>
    <mergeCell ref="C49:G49"/>
    <mergeCell ref="C50:G50"/>
    <mergeCell ref="C51:G51"/>
    <mergeCell ref="C53:G53"/>
    <mergeCell ref="C54:G54"/>
    <mergeCell ref="C55:G5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Z3" sqref="Z3"/>
    </sheetView>
  </sheetViews>
  <sheetFormatPr defaultRowHeight="12.5" outlineLevelRow="3" x14ac:dyDescent="0.25"/>
  <cols>
    <col min="1" max="1" width="3.453125" customWidth="1"/>
    <col min="2" max="2" width="12.54296875" style="120" customWidth="1"/>
    <col min="3" max="3" width="63.26953125" style="12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250" t="s">
        <v>73</v>
      </c>
      <c r="B1" s="250"/>
      <c r="C1" s="250"/>
      <c r="D1" s="250"/>
      <c r="E1" s="250"/>
      <c r="F1" s="250"/>
      <c r="G1" s="250"/>
      <c r="AG1" t="s">
        <v>74</v>
      </c>
    </row>
    <row r="2" spans="1:60" ht="25" customHeight="1" x14ac:dyDescent="0.25">
      <c r="A2" s="50" t="s">
        <v>7</v>
      </c>
      <c r="B2" s="49" t="s">
        <v>44</v>
      </c>
      <c r="C2" s="251" t="s">
        <v>238</v>
      </c>
      <c r="D2" s="252"/>
      <c r="E2" s="252"/>
      <c r="F2" s="252"/>
      <c r="G2" s="253"/>
      <c r="AG2" t="s">
        <v>75</v>
      </c>
    </row>
    <row r="3" spans="1:60" ht="25" customHeight="1" x14ac:dyDescent="0.25">
      <c r="A3" s="50" t="s">
        <v>8</v>
      </c>
      <c r="B3" s="49" t="s">
        <v>47</v>
      </c>
      <c r="C3" s="251" t="s">
        <v>240</v>
      </c>
      <c r="D3" s="252"/>
      <c r="E3" s="252"/>
      <c r="F3" s="252"/>
      <c r="G3" s="253"/>
      <c r="AC3" s="120" t="s">
        <v>75</v>
      </c>
      <c r="AG3" t="s">
        <v>76</v>
      </c>
    </row>
    <row r="4" spans="1:60" ht="25" customHeight="1" x14ac:dyDescent="0.25">
      <c r="A4" s="139" t="s">
        <v>9</v>
      </c>
      <c r="B4" s="140" t="s">
        <v>52</v>
      </c>
      <c r="C4" s="254" t="s">
        <v>53</v>
      </c>
      <c r="D4" s="255"/>
      <c r="E4" s="255"/>
      <c r="F4" s="255"/>
      <c r="G4" s="256"/>
      <c r="AG4" t="s">
        <v>77</v>
      </c>
    </row>
    <row r="5" spans="1:60" x14ac:dyDescent="0.25">
      <c r="D5" s="10"/>
    </row>
    <row r="6" spans="1:60" ht="37.5" x14ac:dyDescent="0.25">
      <c r="A6" s="142" t="s">
        <v>78</v>
      </c>
      <c r="B6" s="144" t="s">
        <v>79</v>
      </c>
      <c r="C6" s="144" t="s">
        <v>80</v>
      </c>
      <c r="D6" s="143" t="s">
        <v>81</v>
      </c>
      <c r="E6" s="142" t="s">
        <v>82</v>
      </c>
      <c r="F6" s="141" t="s">
        <v>83</v>
      </c>
      <c r="G6" s="142" t="s">
        <v>29</v>
      </c>
      <c r="H6" s="145" t="s">
        <v>30</v>
      </c>
      <c r="I6" s="145" t="s">
        <v>84</v>
      </c>
      <c r="J6" s="145" t="s">
        <v>31</v>
      </c>
      <c r="K6" s="145" t="s">
        <v>85</v>
      </c>
      <c r="L6" s="145" t="s">
        <v>86</v>
      </c>
      <c r="M6" s="145" t="s">
        <v>87</v>
      </c>
      <c r="N6" s="145" t="s">
        <v>88</v>
      </c>
      <c r="O6" s="145" t="s">
        <v>89</v>
      </c>
      <c r="P6" s="145" t="s">
        <v>90</v>
      </c>
      <c r="Q6" s="145" t="s">
        <v>91</v>
      </c>
      <c r="R6" s="145" t="s">
        <v>92</v>
      </c>
      <c r="S6" s="145" t="s">
        <v>93</v>
      </c>
      <c r="T6" s="145" t="s">
        <v>94</v>
      </c>
      <c r="U6" s="145" t="s">
        <v>95</v>
      </c>
      <c r="V6" s="145" t="s">
        <v>96</v>
      </c>
      <c r="W6" s="145" t="s">
        <v>97</v>
      </c>
      <c r="X6" s="145" t="s">
        <v>98</v>
      </c>
      <c r="Y6" s="145" t="s">
        <v>99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13" x14ac:dyDescent="0.25">
      <c r="A8" s="161" t="s">
        <v>100</v>
      </c>
      <c r="B8" s="162" t="s">
        <v>70</v>
      </c>
      <c r="C8" s="183" t="s">
        <v>101</v>
      </c>
      <c r="D8" s="163"/>
      <c r="E8" s="164"/>
      <c r="F8" s="165"/>
      <c r="G8" s="165">
        <f>SUMIF(AG9:AG49,"&lt;&gt;NOR",G9:G49)</f>
        <v>0</v>
      </c>
      <c r="H8" s="165"/>
      <c r="I8" s="165">
        <f>SUM(I9:I49)</f>
        <v>0</v>
      </c>
      <c r="J8" s="165"/>
      <c r="K8" s="165">
        <f>SUM(K9:K49)</f>
        <v>0</v>
      </c>
      <c r="L8" s="165"/>
      <c r="M8" s="165">
        <f>SUM(M9:M49)</f>
        <v>0</v>
      </c>
      <c r="N8" s="164"/>
      <c r="O8" s="164">
        <f>SUM(O9:O49)</f>
        <v>0</v>
      </c>
      <c r="P8" s="164"/>
      <c r="Q8" s="164">
        <f>SUM(Q9:Q49)</f>
        <v>0</v>
      </c>
      <c r="R8" s="165"/>
      <c r="S8" s="165"/>
      <c r="T8" s="166"/>
      <c r="U8" s="160"/>
      <c r="V8" s="160">
        <f>SUM(V9:V49)</f>
        <v>0</v>
      </c>
      <c r="W8" s="160"/>
      <c r="X8" s="160"/>
      <c r="Y8" s="160"/>
      <c r="AG8" t="s">
        <v>102</v>
      </c>
    </row>
    <row r="9" spans="1:60" outlineLevel="1" x14ac:dyDescent="0.25">
      <c r="A9" s="168">
        <v>1</v>
      </c>
      <c r="B9" s="169" t="s">
        <v>110</v>
      </c>
      <c r="C9" s="185" t="s">
        <v>190</v>
      </c>
      <c r="D9" s="170" t="s">
        <v>112</v>
      </c>
      <c r="E9" s="171">
        <v>3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105</v>
      </c>
      <c r="T9" s="174" t="s">
        <v>106</v>
      </c>
      <c r="U9" s="156">
        <v>0</v>
      </c>
      <c r="V9" s="156">
        <f>ROUND(E9*U9,2)</f>
        <v>0</v>
      </c>
      <c r="W9" s="156"/>
      <c r="X9" s="156" t="s">
        <v>107</v>
      </c>
      <c r="Y9" s="156" t="s">
        <v>108</v>
      </c>
      <c r="Z9" s="146"/>
      <c r="AA9" s="146"/>
      <c r="AB9" s="146"/>
      <c r="AC9" s="146"/>
      <c r="AD9" s="146"/>
      <c r="AE9" s="146"/>
      <c r="AF9" s="146"/>
      <c r="AG9" s="146" t="s">
        <v>113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5">
      <c r="A10" s="153"/>
      <c r="B10" s="154"/>
      <c r="C10" s="246" t="s">
        <v>191</v>
      </c>
      <c r="D10" s="247"/>
      <c r="E10" s="247"/>
      <c r="F10" s="247"/>
      <c r="G10" s="247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115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0.5" outlineLevel="3" x14ac:dyDescent="0.25">
      <c r="A11" s="153"/>
      <c r="B11" s="154"/>
      <c r="C11" s="248" t="s">
        <v>166</v>
      </c>
      <c r="D11" s="249"/>
      <c r="E11" s="249"/>
      <c r="F11" s="249"/>
      <c r="G11" s="249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115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82" t="str">
        <f>C11</f>
        <v>Stůl celodřevěný s pevným zásuvkovým kontejnerem, uzamykání centrálním zámkem, čelní krytí, materiál LTD tl. 18 mm s ABS hranou, pracovní deska LTD tl. 25 mm s ABS hranou</v>
      </c>
      <c r="BB11" s="146"/>
      <c r="BC11" s="146"/>
      <c r="BD11" s="146"/>
      <c r="BE11" s="146"/>
      <c r="BF11" s="146"/>
      <c r="BG11" s="146"/>
      <c r="BH11" s="146"/>
    </row>
    <row r="12" spans="1:60" outlineLevel="3" x14ac:dyDescent="0.25">
      <c r="A12" s="153"/>
      <c r="B12" s="154"/>
      <c r="C12" s="248" t="s">
        <v>192</v>
      </c>
      <c r="D12" s="249"/>
      <c r="E12" s="249"/>
      <c r="F12" s="249"/>
      <c r="G12" s="249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115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5">
      <c r="A13" s="168">
        <v>2</v>
      </c>
      <c r="B13" s="169" t="s">
        <v>121</v>
      </c>
      <c r="C13" s="185" t="s">
        <v>193</v>
      </c>
      <c r="D13" s="170" t="s">
        <v>112</v>
      </c>
      <c r="E13" s="171">
        <v>3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3"/>
      <c r="S13" s="173" t="s">
        <v>105</v>
      </c>
      <c r="T13" s="174" t="s">
        <v>106</v>
      </c>
      <c r="U13" s="156">
        <v>0</v>
      </c>
      <c r="V13" s="156">
        <f>ROUND(E13*U13,2)</f>
        <v>0</v>
      </c>
      <c r="W13" s="156"/>
      <c r="X13" s="156" t="s">
        <v>107</v>
      </c>
      <c r="Y13" s="156" t="s">
        <v>108</v>
      </c>
      <c r="Z13" s="146"/>
      <c r="AA13" s="146"/>
      <c r="AB13" s="146"/>
      <c r="AC13" s="146"/>
      <c r="AD13" s="146"/>
      <c r="AE13" s="146"/>
      <c r="AF13" s="146"/>
      <c r="AG13" s="146" t="s">
        <v>113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5">
      <c r="A14" s="153"/>
      <c r="B14" s="154"/>
      <c r="C14" s="246" t="s">
        <v>194</v>
      </c>
      <c r="D14" s="247"/>
      <c r="E14" s="247"/>
      <c r="F14" s="247"/>
      <c r="G14" s="247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3" x14ac:dyDescent="0.25">
      <c r="A15" s="153"/>
      <c r="B15" s="154"/>
      <c r="C15" s="248" t="s">
        <v>195</v>
      </c>
      <c r="D15" s="249"/>
      <c r="E15" s="249"/>
      <c r="F15" s="249"/>
      <c r="G15" s="249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115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3" x14ac:dyDescent="0.25">
      <c r="A16" s="153"/>
      <c r="B16" s="154"/>
      <c r="C16" s="248" t="s">
        <v>196</v>
      </c>
      <c r="D16" s="249"/>
      <c r="E16" s="249"/>
      <c r="F16" s="249"/>
      <c r="G16" s="249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115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 x14ac:dyDescent="0.25">
      <c r="A17" s="153"/>
      <c r="B17" s="154"/>
      <c r="C17" s="248" t="s">
        <v>197</v>
      </c>
      <c r="D17" s="249"/>
      <c r="E17" s="249"/>
      <c r="F17" s="249"/>
      <c r="G17" s="249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5">
      <c r="A18" s="168">
        <v>3</v>
      </c>
      <c r="B18" s="169" t="s">
        <v>126</v>
      </c>
      <c r="C18" s="185" t="s">
        <v>198</v>
      </c>
      <c r="D18" s="170" t="s">
        <v>112</v>
      </c>
      <c r="E18" s="171">
        <v>3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/>
      <c r="S18" s="173" t="s">
        <v>105</v>
      </c>
      <c r="T18" s="174" t="s">
        <v>106</v>
      </c>
      <c r="U18" s="156">
        <v>0</v>
      </c>
      <c r="V18" s="156">
        <f>ROUND(E18*U18,2)</f>
        <v>0</v>
      </c>
      <c r="W18" s="156"/>
      <c r="X18" s="156" t="s">
        <v>107</v>
      </c>
      <c r="Y18" s="156" t="s">
        <v>108</v>
      </c>
      <c r="Z18" s="146"/>
      <c r="AA18" s="146"/>
      <c r="AB18" s="146"/>
      <c r="AC18" s="146"/>
      <c r="AD18" s="146"/>
      <c r="AE18" s="146"/>
      <c r="AF18" s="146"/>
      <c r="AG18" s="146" t="s">
        <v>113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 x14ac:dyDescent="0.25">
      <c r="A19" s="153"/>
      <c r="B19" s="154"/>
      <c r="C19" s="246" t="s">
        <v>199</v>
      </c>
      <c r="D19" s="247"/>
      <c r="E19" s="247"/>
      <c r="F19" s="247"/>
      <c r="G19" s="247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115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3" x14ac:dyDescent="0.25">
      <c r="A20" s="153"/>
      <c r="B20" s="154"/>
      <c r="C20" s="248" t="s">
        <v>200</v>
      </c>
      <c r="D20" s="249"/>
      <c r="E20" s="249"/>
      <c r="F20" s="249"/>
      <c r="G20" s="249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115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5">
      <c r="A21" s="168">
        <v>4</v>
      </c>
      <c r="B21" s="169" t="s">
        <v>129</v>
      </c>
      <c r="C21" s="185" t="s">
        <v>201</v>
      </c>
      <c r="D21" s="170" t="s">
        <v>112</v>
      </c>
      <c r="E21" s="171">
        <v>3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3"/>
      <c r="S21" s="173" t="s">
        <v>105</v>
      </c>
      <c r="T21" s="174" t="s">
        <v>106</v>
      </c>
      <c r="U21" s="156">
        <v>0</v>
      </c>
      <c r="V21" s="156">
        <f>ROUND(E21*U21,2)</f>
        <v>0</v>
      </c>
      <c r="W21" s="156"/>
      <c r="X21" s="156" t="s">
        <v>107</v>
      </c>
      <c r="Y21" s="156" t="s">
        <v>108</v>
      </c>
      <c r="Z21" s="146"/>
      <c r="AA21" s="146"/>
      <c r="AB21" s="146"/>
      <c r="AC21" s="146"/>
      <c r="AD21" s="146"/>
      <c r="AE21" s="146"/>
      <c r="AF21" s="146"/>
      <c r="AG21" s="146" t="s">
        <v>113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 x14ac:dyDescent="0.25">
      <c r="A22" s="153"/>
      <c r="B22" s="154"/>
      <c r="C22" s="246" t="s">
        <v>202</v>
      </c>
      <c r="D22" s="247"/>
      <c r="E22" s="247"/>
      <c r="F22" s="247"/>
      <c r="G22" s="247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115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82" t="str">
        <f>C22</f>
        <v>Kancelářská židle s vyšším a ergonomickým opěrákem, mechanika e-synchro, vel. 430-530 mm, s područkami</v>
      </c>
      <c r="BB22" s="146"/>
      <c r="BC22" s="146"/>
      <c r="BD22" s="146"/>
      <c r="BE22" s="146"/>
      <c r="BF22" s="146"/>
      <c r="BG22" s="146"/>
      <c r="BH22" s="146"/>
    </row>
    <row r="23" spans="1:60" outlineLevel="1" x14ac:dyDescent="0.25">
      <c r="A23" s="168">
        <v>5</v>
      </c>
      <c r="B23" s="169" t="s">
        <v>132</v>
      </c>
      <c r="C23" s="185" t="s">
        <v>203</v>
      </c>
      <c r="D23" s="170" t="s">
        <v>112</v>
      </c>
      <c r="E23" s="171">
        <v>3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3"/>
      <c r="S23" s="173" t="s">
        <v>105</v>
      </c>
      <c r="T23" s="174" t="s">
        <v>106</v>
      </c>
      <c r="U23" s="156">
        <v>0</v>
      </c>
      <c r="V23" s="156">
        <f>ROUND(E23*U23,2)</f>
        <v>0</v>
      </c>
      <c r="W23" s="156"/>
      <c r="X23" s="156" t="s">
        <v>107</v>
      </c>
      <c r="Y23" s="156" t="s">
        <v>108</v>
      </c>
      <c r="Z23" s="146"/>
      <c r="AA23" s="146"/>
      <c r="AB23" s="146"/>
      <c r="AC23" s="146"/>
      <c r="AD23" s="146"/>
      <c r="AE23" s="146"/>
      <c r="AF23" s="146"/>
      <c r="AG23" s="146" t="s">
        <v>109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5">
      <c r="A24" s="153"/>
      <c r="B24" s="154"/>
      <c r="C24" s="246" t="s">
        <v>204</v>
      </c>
      <c r="D24" s="247"/>
      <c r="E24" s="247"/>
      <c r="F24" s="247"/>
      <c r="G24" s="247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115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25">
      <c r="A25" s="153"/>
      <c r="B25" s="154"/>
      <c r="C25" s="248" t="s">
        <v>205</v>
      </c>
      <c r="D25" s="249"/>
      <c r="E25" s="249"/>
      <c r="F25" s="249"/>
      <c r="G25" s="249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115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5">
      <c r="A26" s="168">
        <v>6</v>
      </c>
      <c r="B26" s="169" t="s">
        <v>136</v>
      </c>
      <c r="C26" s="185" t="s">
        <v>206</v>
      </c>
      <c r="D26" s="170" t="s">
        <v>112</v>
      </c>
      <c r="E26" s="171">
        <v>1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1">
        <v>0</v>
      </c>
      <c r="O26" s="171">
        <f>ROUND(E26*N26,2)</f>
        <v>0</v>
      </c>
      <c r="P26" s="171">
        <v>0</v>
      </c>
      <c r="Q26" s="171">
        <f>ROUND(E26*P26,2)</f>
        <v>0</v>
      </c>
      <c r="R26" s="173"/>
      <c r="S26" s="173" t="s">
        <v>105</v>
      </c>
      <c r="T26" s="174" t="s">
        <v>106</v>
      </c>
      <c r="U26" s="156">
        <v>0</v>
      </c>
      <c r="V26" s="156">
        <f>ROUND(E26*U26,2)</f>
        <v>0</v>
      </c>
      <c r="W26" s="156"/>
      <c r="X26" s="156" t="s">
        <v>107</v>
      </c>
      <c r="Y26" s="156" t="s">
        <v>108</v>
      </c>
      <c r="Z26" s="146"/>
      <c r="AA26" s="146"/>
      <c r="AB26" s="146"/>
      <c r="AC26" s="146"/>
      <c r="AD26" s="146"/>
      <c r="AE26" s="146"/>
      <c r="AF26" s="146"/>
      <c r="AG26" s="146" t="s">
        <v>113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5">
      <c r="A27" s="153"/>
      <c r="B27" s="154"/>
      <c r="C27" s="246" t="s">
        <v>173</v>
      </c>
      <c r="D27" s="247"/>
      <c r="E27" s="247"/>
      <c r="F27" s="247"/>
      <c r="G27" s="247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115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0.5" outlineLevel="3" x14ac:dyDescent="0.25">
      <c r="A28" s="153"/>
      <c r="B28" s="154"/>
      <c r="C28" s="248" t="s">
        <v>207</v>
      </c>
      <c r="D28" s="249"/>
      <c r="E28" s="249"/>
      <c r="F28" s="249"/>
      <c r="G28" s="249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115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82" t="str">
        <f>C28</f>
        <v>Konstrukce: LTD min. 18 mm, lepená konstrukce, 2 mm ABS hrany. Celá konstrukce je zpevněna kovovým profilem 40 x 20 mm v horní a spodní části. 4x rektifikační šrouby.</v>
      </c>
      <c r="BB28" s="146"/>
      <c r="BC28" s="146"/>
      <c r="BD28" s="146"/>
      <c r="BE28" s="146"/>
      <c r="BF28" s="146"/>
      <c r="BG28" s="146"/>
      <c r="BH28" s="146"/>
    </row>
    <row r="29" spans="1:60" outlineLevel="3" x14ac:dyDescent="0.25">
      <c r="A29" s="153"/>
      <c r="B29" s="154"/>
      <c r="C29" s="248" t="s">
        <v>208</v>
      </c>
      <c r="D29" s="249"/>
      <c r="E29" s="249"/>
      <c r="F29" s="249"/>
      <c r="G29" s="249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115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3" x14ac:dyDescent="0.25">
      <c r="A30" s="153"/>
      <c r="B30" s="154"/>
      <c r="C30" s="248" t="s">
        <v>209</v>
      </c>
      <c r="D30" s="249"/>
      <c r="E30" s="249"/>
      <c r="F30" s="249"/>
      <c r="G30" s="249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115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5">
      <c r="A31" s="168">
        <v>7</v>
      </c>
      <c r="B31" s="169" t="s">
        <v>143</v>
      </c>
      <c r="C31" s="185" t="s">
        <v>172</v>
      </c>
      <c r="D31" s="170" t="s">
        <v>112</v>
      </c>
      <c r="E31" s="171">
        <v>2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71">
        <v>0</v>
      </c>
      <c r="O31" s="171">
        <f>ROUND(E31*N31,2)</f>
        <v>0</v>
      </c>
      <c r="P31" s="171">
        <v>0</v>
      </c>
      <c r="Q31" s="171">
        <f>ROUND(E31*P31,2)</f>
        <v>0</v>
      </c>
      <c r="R31" s="173"/>
      <c r="S31" s="173" t="s">
        <v>105</v>
      </c>
      <c r="T31" s="174" t="s">
        <v>106</v>
      </c>
      <c r="U31" s="156">
        <v>0</v>
      </c>
      <c r="V31" s="156">
        <f>ROUND(E31*U31,2)</f>
        <v>0</v>
      </c>
      <c r="W31" s="156"/>
      <c r="X31" s="156" t="s">
        <v>107</v>
      </c>
      <c r="Y31" s="156" t="s">
        <v>108</v>
      </c>
      <c r="Z31" s="146"/>
      <c r="AA31" s="146"/>
      <c r="AB31" s="146"/>
      <c r="AC31" s="146"/>
      <c r="AD31" s="146"/>
      <c r="AE31" s="146"/>
      <c r="AF31" s="146"/>
      <c r="AG31" s="146" t="s">
        <v>113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5">
      <c r="A32" s="153"/>
      <c r="B32" s="154"/>
      <c r="C32" s="246" t="s">
        <v>173</v>
      </c>
      <c r="D32" s="247"/>
      <c r="E32" s="247"/>
      <c r="F32" s="247"/>
      <c r="G32" s="247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115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0.5" outlineLevel="3" x14ac:dyDescent="0.25">
      <c r="A33" s="153"/>
      <c r="B33" s="154"/>
      <c r="C33" s="248" t="s">
        <v>174</v>
      </c>
      <c r="D33" s="249"/>
      <c r="E33" s="249"/>
      <c r="F33" s="249"/>
      <c r="G33" s="249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115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82" t="str">
        <f>C33</f>
        <v>Konstrukce: LTD min. 18 mm, lepená konstrukce, 2 mm ABS hrany. Celá konstrukce je zpevněna kovovým profilem 40 x 20 mm v horní, prostřední a spodní části. 4x rektifikační šrouby.</v>
      </c>
      <c r="BB33" s="146"/>
      <c r="BC33" s="146"/>
      <c r="BD33" s="146"/>
      <c r="BE33" s="146"/>
      <c r="BF33" s="146"/>
      <c r="BG33" s="146"/>
      <c r="BH33" s="146"/>
    </row>
    <row r="34" spans="1:60" outlineLevel="3" x14ac:dyDescent="0.25">
      <c r="A34" s="153"/>
      <c r="B34" s="154"/>
      <c r="C34" s="248" t="s">
        <v>175</v>
      </c>
      <c r="D34" s="249"/>
      <c r="E34" s="249"/>
      <c r="F34" s="249"/>
      <c r="G34" s="249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115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25">
      <c r="A35" s="153"/>
      <c r="B35" s="154"/>
      <c r="C35" s="248" t="s">
        <v>176</v>
      </c>
      <c r="D35" s="249"/>
      <c r="E35" s="249"/>
      <c r="F35" s="249"/>
      <c r="G35" s="249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115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5">
      <c r="A36" s="168">
        <v>8</v>
      </c>
      <c r="B36" s="169" t="s">
        <v>147</v>
      </c>
      <c r="C36" s="185" t="s">
        <v>210</v>
      </c>
      <c r="D36" s="170" t="s">
        <v>112</v>
      </c>
      <c r="E36" s="171">
        <v>1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1">
        <v>0</v>
      </c>
      <c r="O36" s="171">
        <f>ROUND(E36*N36,2)</f>
        <v>0</v>
      </c>
      <c r="P36" s="171">
        <v>0</v>
      </c>
      <c r="Q36" s="171">
        <f>ROUND(E36*P36,2)</f>
        <v>0</v>
      </c>
      <c r="R36" s="173"/>
      <c r="S36" s="173" t="s">
        <v>105</v>
      </c>
      <c r="T36" s="174" t="s">
        <v>106</v>
      </c>
      <c r="U36" s="156">
        <v>0</v>
      </c>
      <c r="V36" s="156">
        <f>ROUND(E36*U36,2)</f>
        <v>0</v>
      </c>
      <c r="W36" s="156"/>
      <c r="X36" s="156" t="s">
        <v>107</v>
      </c>
      <c r="Y36" s="156" t="s">
        <v>108</v>
      </c>
      <c r="Z36" s="146"/>
      <c r="AA36" s="146"/>
      <c r="AB36" s="146"/>
      <c r="AC36" s="146"/>
      <c r="AD36" s="146"/>
      <c r="AE36" s="146"/>
      <c r="AF36" s="146"/>
      <c r="AG36" s="146" t="s">
        <v>113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5">
      <c r="A37" s="153"/>
      <c r="B37" s="154"/>
      <c r="C37" s="246" t="s">
        <v>173</v>
      </c>
      <c r="D37" s="247"/>
      <c r="E37" s="247"/>
      <c r="F37" s="247"/>
      <c r="G37" s="247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115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0.5" outlineLevel="3" x14ac:dyDescent="0.25">
      <c r="A38" s="153"/>
      <c r="B38" s="154"/>
      <c r="C38" s="248" t="s">
        <v>174</v>
      </c>
      <c r="D38" s="249"/>
      <c r="E38" s="249"/>
      <c r="F38" s="249"/>
      <c r="G38" s="249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115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82" t="str">
        <f>C38</f>
        <v>Konstrukce: LTD min. 18 mm, lepená konstrukce, 2 mm ABS hrany. Celá konstrukce je zpevněna kovovým profilem 40 x 20 mm v horní, prostřední a spodní části. 4x rektifikační šrouby.</v>
      </c>
      <c r="BB38" s="146"/>
      <c r="BC38" s="146"/>
      <c r="BD38" s="146"/>
      <c r="BE38" s="146"/>
      <c r="BF38" s="146"/>
      <c r="BG38" s="146"/>
      <c r="BH38" s="146"/>
    </row>
    <row r="39" spans="1:60" outlineLevel="3" x14ac:dyDescent="0.25">
      <c r="A39" s="153"/>
      <c r="B39" s="154"/>
      <c r="C39" s="248" t="s">
        <v>196</v>
      </c>
      <c r="D39" s="249"/>
      <c r="E39" s="249"/>
      <c r="F39" s="249"/>
      <c r="G39" s="249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115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25">
      <c r="A40" s="153"/>
      <c r="B40" s="154"/>
      <c r="C40" s="248" t="s">
        <v>176</v>
      </c>
      <c r="D40" s="249"/>
      <c r="E40" s="249"/>
      <c r="F40" s="249"/>
      <c r="G40" s="249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115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5">
      <c r="A41" s="168">
        <v>9</v>
      </c>
      <c r="B41" s="169" t="s">
        <v>177</v>
      </c>
      <c r="C41" s="185" t="s">
        <v>211</v>
      </c>
      <c r="D41" s="170" t="s">
        <v>112</v>
      </c>
      <c r="E41" s="171">
        <v>1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71">
        <v>0</v>
      </c>
      <c r="O41" s="171">
        <f>ROUND(E41*N41,2)</f>
        <v>0</v>
      </c>
      <c r="P41" s="171">
        <v>0</v>
      </c>
      <c r="Q41" s="171">
        <f>ROUND(E41*P41,2)</f>
        <v>0</v>
      </c>
      <c r="R41" s="173"/>
      <c r="S41" s="173" t="s">
        <v>105</v>
      </c>
      <c r="T41" s="174" t="s">
        <v>106</v>
      </c>
      <c r="U41" s="156">
        <v>0</v>
      </c>
      <c r="V41" s="156">
        <f>ROUND(E41*U41,2)</f>
        <v>0</v>
      </c>
      <c r="W41" s="156"/>
      <c r="X41" s="156" t="s">
        <v>107</v>
      </c>
      <c r="Y41" s="156" t="s">
        <v>108</v>
      </c>
      <c r="Z41" s="146"/>
      <c r="AA41" s="146"/>
      <c r="AB41" s="146"/>
      <c r="AC41" s="146"/>
      <c r="AD41" s="146"/>
      <c r="AE41" s="146"/>
      <c r="AF41" s="146"/>
      <c r="AG41" s="146" t="s">
        <v>113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5">
      <c r="A42" s="153"/>
      <c r="B42" s="154"/>
      <c r="C42" s="246" t="s">
        <v>173</v>
      </c>
      <c r="D42" s="247"/>
      <c r="E42" s="247"/>
      <c r="F42" s="247"/>
      <c r="G42" s="247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115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0.5" outlineLevel="3" x14ac:dyDescent="0.25">
      <c r="A43" s="153"/>
      <c r="B43" s="154"/>
      <c r="C43" s="248" t="s">
        <v>207</v>
      </c>
      <c r="D43" s="249"/>
      <c r="E43" s="249"/>
      <c r="F43" s="249"/>
      <c r="G43" s="249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115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82" t="str">
        <f>C43</f>
        <v>Konstrukce: LTD min. 18 mm, lepená konstrukce, 2 mm ABS hrany. Celá konstrukce je zpevněna kovovým profilem 40 x 20 mm v horní a spodní části. 4x rektifikační šrouby.</v>
      </c>
      <c r="BB43" s="146"/>
      <c r="BC43" s="146"/>
      <c r="BD43" s="146"/>
      <c r="BE43" s="146"/>
      <c r="BF43" s="146"/>
      <c r="BG43" s="146"/>
      <c r="BH43" s="146"/>
    </row>
    <row r="44" spans="1:60" outlineLevel="3" x14ac:dyDescent="0.25">
      <c r="A44" s="153"/>
      <c r="B44" s="154"/>
      <c r="C44" s="248" t="s">
        <v>212</v>
      </c>
      <c r="D44" s="249"/>
      <c r="E44" s="249"/>
      <c r="F44" s="249"/>
      <c r="G44" s="249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115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5">
      <c r="A45" s="168">
        <v>10</v>
      </c>
      <c r="B45" s="169" t="s">
        <v>181</v>
      </c>
      <c r="C45" s="185" t="s">
        <v>178</v>
      </c>
      <c r="D45" s="170" t="s">
        <v>112</v>
      </c>
      <c r="E45" s="171">
        <v>5</v>
      </c>
      <c r="F45" s="172"/>
      <c r="G45" s="173">
        <f>ROUND(E45*F45,2)</f>
        <v>0</v>
      </c>
      <c r="H45" s="172"/>
      <c r="I45" s="173">
        <f>ROUND(E45*H45,2)</f>
        <v>0</v>
      </c>
      <c r="J45" s="172"/>
      <c r="K45" s="173">
        <f>ROUND(E45*J45,2)</f>
        <v>0</v>
      </c>
      <c r="L45" s="173">
        <v>21</v>
      </c>
      <c r="M45" s="173">
        <f>G45*(1+L45/100)</f>
        <v>0</v>
      </c>
      <c r="N45" s="171">
        <v>0</v>
      </c>
      <c r="O45" s="171">
        <f>ROUND(E45*N45,2)</f>
        <v>0</v>
      </c>
      <c r="P45" s="171">
        <v>0</v>
      </c>
      <c r="Q45" s="171">
        <f>ROUND(E45*P45,2)</f>
        <v>0</v>
      </c>
      <c r="R45" s="173"/>
      <c r="S45" s="173" t="s">
        <v>105</v>
      </c>
      <c r="T45" s="174" t="s">
        <v>106</v>
      </c>
      <c r="U45" s="156">
        <v>0</v>
      </c>
      <c r="V45" s="156">
        <f>ROUND(E45*U45,2)</f>
        <v>0</v>
      </c>
      <c r="W45" s="156"/>
      <c r="X45" s="156" t="s">
        <v>107</v>
      </c>
      <c r="Y45" s="156" t="s">
        <v>108</v>
      </c>
      <c r="Z45" s="146"/>
      <c r="AA45" s="146"/>
      <c r="AB45" s="146"/>
      <c r="AC45" s="146"/>
      <c r="AD45" s="146"/>
      <c r="AE45" s="146"/>
      <c r="AF45" s="146"/>
      <c r="AG45" s="146" t="s">
        <v>113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25">
      <c r="A46" s="153"/>
      <c r="B46" s="154"/>
      <c r="C46" s="246" t="s">
        <v>179</v>
      </c>
      <c r="D46" s="247"/>
      <c r="E46" s="247"/>
      <c r="F46" s="247"/>
      <c r="G46" s="247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115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3" x14ac:dyDescent="0.25">
      <c r="A47" s="153"/>
      <c r="B47" s="154"/>
      <c r="C47" s="248" t="s">
        <v>188</v>
      </c>
      <c r="D47" s="249"/>
      <c r="E47" s="249"/>
      <c r="F47" s="249"/>
      <c r="G47" s="249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115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3" x14ac:dyDescent="0.25">
      <c r="A48" s="153"/>
      <c r="B48" s="154"/>
      <c r="C48" s="248" t="s">
        <v>189</v>
      </c>
      <c r="D48" s="249"/>
      <c r="E48" s="249"/>
      <c r="F48" s="249"/>
      <c r="G48" s="249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115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 x14ac:dyDescent="0.25">
      <c r="A49" s="153"/>
      <c r="B49" s="154"/>
      <c r="C49" s="248" t="s">
        <v>180</v>
      </c>
      <c r="D49" s="249"/>
      <c r="E49" s="249"/>
      <c r="F49" s="249"/>
      <c r="G49" s="249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115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x14ac:dyDescent="0.25">
      <c r="A50" s="3"/>
      <c r="B50" s="4"/>
      <c r="C50" s="187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v>12</v>
      </c>
      <c r="AF50">
        <v>21</v>
      </c>
      <c r="AG50" t="s">
        <v>86</v>
      </c>
    </row>
    <row r="51" spans="1:60" ht="13" x14ac:dyDescent="0.25">
      <c r="A51" s="149"/>
      <c r="B51" s="150" t="s">
        <v>29</v>
      </c>
      <c r="C51" s="188"/>
      <c r="D51" s="151"/>
      <c r="E51" s="152"/>
      <c r="F51" s="152"/>
      <c r="G51" s="167">
        <f>G8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f>SUMIF(L7:L49,AE50,G7:G49)</f>
        <v>0</v>
      </c>
      <c r="AF51">
        <f>SUMIF(L7:L49,AF50,G7:G49)</f>
        <v>0</v>
      </c>
      <c r="AG51" t="s">
        <v>152</v>
      </c>
    </row>
    <row r="52" spans="1:60" x14ac:dyDescent="0.25">
      <c r="C52" s="189"/>
      <c r="D52" s="10"/>
      <c r="AG52" t="s">
        <v>157</v>
      </c>
    </row>
    <row r="53" spans="1:60" x14ac:dyDescent="0.25">
      <c r="D53" s="10"/>
    </row>
    <row r="54" spans="1:60" x14ac:dyDescent="0.25">
      <c r="D54" s="10"/>
    </row>
    <row r="55" spans="1:60" x14ac:dyDescent="0.25">
      <c r="D55" s="10"/>
    </row>
    <row r="56" spans="1:60" x14ac:dyDescent="0.25">
      <c r="D56" s="10"/>
    </row>
    <row r="57" spans="1:60" x14ac:dyDescent="0.25">
      <c r="D57" s="10"/>
    </row>
    <row r="58" spans="1:60" x14ac:dyDescent="0.25">
      <c r="D58" s="10"/>
    </row>
    <row r="59" spans="1:60" x14ac:dyDescent="0.25">
      <c r="D59" s="10"/>
    </row>
    <row r="60" spans="1:60" x14ac:dyDescent="0.25">
      <c r="D60" s="10"/>
    </row>
    <row r="61" spans="1:60" x14ac:dyDescent="0.25">
      <c r="D61" s="10"/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4QJ8Gbjt5/pajmzKDZ3rQELw1QlEcqkGBAEh2Vg5HafSavXJeH7PoBnxqv1psai/R4gtSoKo2yBzvGqCbPMY/A==" saltValue="tTzd5umEvhaUHrdDpwa41A==" spinCount="100000" sheet="1" formatRows="0"/>
  <mergeCells count="35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7:G17"/>
    <mergeCell ref="C19:G19"/>
    <mergeCell ref="C20:G20"/>
    <mergeCell ref="C22:G22"/>
    <mergeCell ref="C24:G24"/>
    <mergeCell ref="C25:G25"/>
    <mergeCell ref="C27:G27"/>
    <mergeCell ref="C43:G43"/>
    <mergeCell ref="C29:G29"/>
    <mergeCell ref="C30:G30"/>
    <mergeCell ref="C32:G32"/>
    <mergeCell ref="C33:G33"/>
    <mergeCell ref="C34:G34"/>
    <mergeCell ref="C35:G35"/>
    <mergeCell ref="C37:G37"/>
    <mergeCell ref="C38:G38"/>
    <mergeCell ref="C39:G39"/>
    <mergeCell ref="C40:G40"/>
    <mergeCell ref="C42:G42"/>
    <mergeCell ref="C44:G44"/>
    <mergeCell ref="C46:G46"/>
    <mergeCell ref="C47:G47"/>
    <mergeCell ref="C48:G48"/>
    <mergeCell ref="C49:G4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AB12" sqref="AB12"/>
    </sheetView>
  </sheetViews>
  <sheetFormatPr defaultRowHeight="12.5" outlineLevelRow="3" x14ac:dyDescent="0.25"/>
  <cols>
    <col min="1" max="1" width="3.453125" customWidth="1"/>
    <col min="2" max="2" width="12.54296875" style="120" customWidth="1"/>
    <col min="3" max="3" width="63.26953125" style="12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250" t="s">
        <v>73</v>
      </c>
      <c r="B1" s="250"/>
      <c r="C1" s="250"/>
      <c r="D1" s="250"/>
      <c r="E1" s="250"/>
      <c r="F1" s="250"/>
      <c r="G1" s="250"/>
      <c r="AG1" t="s">
        <v>74</v>
      </c>
    </row>
    <row r="2" spans="1:60" ht="25" customHeight="1" x14ac:dyDescent="0.25">
      <c r="A2" s="50" t="s">
        <v>7</v>
      </c>
      <c r="B2" s="49" t="s">
        <v>44</v>
      </c>
      <c r="C2" s="251" t="s">
        <v>238</v>
      </c>
      <c r="D2" s="252"/>
      <c r="E2" s="252"/>
      <c r="F2" s="252"/>
      <c r="G2" s="253"/>
      <c r="AG2" t="s">
        <v>75</v>
      </c>
    </row>
    <row r="3" spans="1:60" ht="25" customHeight="1" x14ac:dyDescent="0.25">
      <c r="A3" s="50" t="s">
        <v>8</v>
      </c>
      <c r="B3" s="49" t="s">
        <v>47</v>
      </c>
      <c r="C3" s="251" t="s">
        <v>240</v>
      </c>
      <c r="D3" s="252"/>
      <c r="E3" s="252"/>
      <c r="F3" s="252"/>
      <c r="G3" s="253"/>
      <c r="AC3" s="120" t="s">
        <v>75</v>
      </c>
      <c r="AG3" t="s">
        <v>76</v>
      </c>
    </row>
    <row r="4" spans="1:60" ht="25" customHeight="1" x14ac:dyDescent="0.25">
      <c r="A4" s="139" t="s">
        <v>9</v>
      </c>
      <c r="B4" s="140" t="s">
        <v>54</v>
      </c>
      <c r="C4" s="254" t="s">
        <v>55</v>
      </c>
      <c r="D4" s="255"/>
      <c r="E4" s="255"/>
      <c r="F4" s="255"/>
      <c r="G4" s="256"/>
      <c r="AG4" t="s">
        <v>77</v>
      </c>
    </row>
    <row r="5" spans="1:60" x14ac:dyDescent="0.25">
      <c r="D5" s="10"/>
    </row>
    <row r="6" spans="1:60" ht="37.5" x14ac:dyDescent="0.25">
      <c r="A6" s="142" t="s">
        <v>78</v>
      </c>
      <c r="B6" s="144" t="s">
        <v>79</v>
      </c>
      <c r="C6" s="144" t="s">
        <v>80</v>
      </c>
      <c r="D6" s="143" t="s">
        <v>81</v>
      </c>
      <c r="E6" s="142" t="s">
        <v>82</v>
      </c>
      <c r="F6" s="141" t="s">
        <v>83</v>
      </c>
      <c r="G6" s="142" t="s">
        <v>29</v>
      </c>
      <c r="H6" s="145" t="s">
        <v>30</v>
      </c>
      <c r="I6" s="145" t="s">
        <v>84</v>
      </c>
      <c r="J6" s="145" t="s">
        <v>31</v>
      </c>
      <c r="K6" s="145" t="s">
        <v>85</v>
      </c>
      <c r="L6" s="145" t="s">
        <v>86</v>
      </c>
      <c r="M6" s="145" t="s">
        <v>87</v>
      </c>
      <c r="N6" s="145" t="s">
        <v>88</v>
      </c>
      <c r="O6" s="145" t="s">
        <v>89</v>
      </c>
      <c r="P6" s="145" t="s">
        <v>90</v>
      </c>
      <c r="Q6" s="145" t="s">
        <v>91</v>
      </c>
      <c r="R6" s="145" t="s">
        <v>92</v>
      </c>
      <c r="S6" s="145" t="s">
        <v>93</v>
      </c>
      <c r="T6" s="145" t="s">
        <v>94</v>
      </c>
      <c r="U6" s="145" t="s">
        <v>95</v>
      </c>
      <c r="V6" s="145" t="s">
        <v>96</v>
      </c>
      <c r="W6" s="145" t="s">
        <v>97</v>
      </c>
      <c r="X6" s="145" t="s">
        <v>98</v>
      </c>
      <c r="Y6" s="145" t="s">
        <v>99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13" x14ac:dyDescent="0.25">
      <c r="A8" s="161" t="s">
        <v>100</v>
      </c>
      <c r="B8" s="162" t="s">
        <v>70</v>
      </c>
      <c r="C8" s="183" t="s">
        <v>101</v>
      </c>
      <c r="D8" s="163"/>
      <c r="E8" s="164"/>
      <c r="F8" s="165"/>
      <c r="G8" s="165">
        <f>SUMIF(AG9:AG47,"&lt;&gt;NOR",G9:G47)</f>
        <v>0</v>
      </c>
      <c r="H8" s="165"/>
      <c r="I8" s="165">
        <f>SUM(I9:I47)</f>
        <v>0</v>
      </c>
      <c r="J8" s="165"/>
      <c r="K8" s="165">
        <f>SUM(K9:K47)</f>
        <v>0</v>
      </c>
      <c r="L8" s="165"/>
      <c r="M8" s="165">
        <f>SUM(M9:M47)</f>
        <v>0</v>
      </c>
      <c r="N8" s="164"/>
      <c r="O8" s="164">
        <f>SUM(O9:O47)</f>
        <v>0</v>
      </c>
      <c r="P8" s="164"/>
      <c r="Q8" s="164">
        <f>SUM(Q9:Q47)</f>
        <v>0</v>
      </c>
      <c r="R8" s="165"/>
      <c r="S8" s="165"/>
      <c r="T8" s="166"/>
      <c r="U8" s="160"/>
      <c r="V8" s="160">
        <f>SUM(V9:V47)</f>
        <v>0</v>
      </c>
      <c r="W8" s="160"/>
      <c r="X8" s="160"/>
      <c r="Y8" s="160"/>
      <c r="AG8" t="s">
        <v>102</v>
      </c>
    </row>
    <row r="9" spans="1:60" outlineLevel="1" x14ac:dyDescent="0.25">
      <c r="A9" s="168">
        <v>1</v>
      </c>
      <c r="B9" s="169" t="s">
        <v>110</v>
      </c>
      <c r="C9" s="185" t="s">
        <v>213</v>
      </c>
      <c r="D9" s="170" t="s">
        <v>112</v>
      </c>
      <c r="E9" s="171">
        <v>5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105</v>
      </c>
      <c r="T9" s="174" t="s">
        <v>106</v>
      </c>
      <c r="U9" s="156">
        <v>0</v>
      </c>
      <c r="V9" s="156">
        <f>ROUND(E9*U9,2)</f>
        <v>0</v>
      </c>
      <c r="W9" s="156"/>
      <c r="X9" s="156" t="s">
        <v>107</v>
      </c>
      <c r="Y9" s="156" t="s">
        <v>108</v>
      </c>
      <c r="Z9" s="146"/>
      <c r="AA9" s="146"/>
      <c r="AB9" s="146"/>
      <c r="AC9" s="146"/>
      <c r="AD9" s="146"/>
      <c r="AE9" s="146"/>
      <c r="AF9" s="146"/>
      <c r="AG9" s="146" t="s">
        <v>109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5">
      <c r="A10" s="153"/>
      <c r="B10" s="154"/>
      <c r="C10" s="246" t="s">
        <v>214</v>
      </c>
      <c r="D10" s="247"/>
      <c r="E10" s="247"/>
      <c r="F10" s="247"/>
      <c r="G10" s="247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115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0.5" outlineLevel="3" x14ac:dyDescent="0.25">
      <c r="A11" s="153"/>
      <c r="B11" s="154"/>
      <c r="C11" s="248" t="s">
        <v>215</v>
      </c>
      <c r="D11" s="249"/>
      <c r="E11" s="249"/>
      <c r="F11" s="249"/>
      <c r="G11" s="249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115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82" t="str">
        <f>C11</f>
        <v>Stůl celodřevěný s pevným zásuvkovým kontejnerem, uzamykání centrálním zámkem, čelní krytí, materiál LTD tl. 18 mm s ABS hranou, pracovní deska LTD tl. 25 mm s ABS hranou. Stůl bude vybaven policovou nástavbou 300 x 1200 x 200 (v x š x h) s 1x policí.</v>
      </c>
      <c r="BB11" s="146"/>
      <c r="BC11" s="146"/>
      <c r="BD11" s="146"/>
      <c r="BE11" s="146"/>
      <c r="BF11" s="146"/>
      <c r="BG11" s="146"/>
      <c r="BH11" s="146"/>
    </row>
    <row r="12" spans="1:60" outlineLevel="3" x14ac:dyDescent="0.25">
      <c r="A12" s="153"/>
      <c r="B12" s="154"/>
      <c r="C12" s="248" t="s">
        <v>216</v>
      </c>
      <c r="D12" s="249"/>
      <c r="E12" s="249"/>
      <c r="F12" s="249"/>
      <c r="G12" s="249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115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5">
      <c r="A13" s="168">
        <v>2</v>
      </c>
      <c r="B13" s="169" t="s">
        <v>121</v>
      </c>
      <c r="C13" s="185" t="s">
        <v>201</v>
      </c>
      <c r="D13" s="170" t="s">
        <v>112</v>
      </c>
      <c r="E13" s="171">
        <v>5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3"/>
      <c r="S13" s="173" t="s">
        <v>105</v>
      </c>
      <c r="T13" s="174" t="s">
        <v>106</v>
      </c>
      <c r="U13" s="156">
        <v>0</v>
      </c>
      <c r="V13" s="156">
        <f>ROUND(E13*U13,2)</f>
        <v>0</v>
      </c>
      <c r="W13" s="156"/>
      <c r="X13" s="156" t="s">
        <v>107</v>
      </c>
      <c r="Y13" s="156" t="s">
        <v>108</v>
      </c>
      <c r="Z13" s="146"/>
      <c r="AA13" s="146"/>
      <c r="AB13" s="146"/>
      <c r="AC13" s="146"/>
      <c r="AD13" s="146"/>
      <c r="AE13" s="146"/>
      <c r="AF13" s="146"/>
      <c r="AG13" s="146" t="s">
        <v>109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5">
      <c r="A14" s="153"/>
      <c r="B14" s="154"/>
      <c r="C14" s="246" t="s">
        <v>202</v>
      </c>
      <c r="D14" s="247"/>
      <c r="E14" s="247"/>
      <c r="F14" s="247"/>
      <c r="G14" s="247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82" t="str">
        <f>C14</f>
        <v>Kancelářská židle s vyšším a ergonomickým opěrákem, mechanika e-synchro, vel. 430-530 mm, s područkami</v>
      </c>
      <c r="BB14" s="146"/>
      <c r="BC14" s="146"/>
      <c r="BD14" s="146"/>
      <c r="BE14" s="146"/>
      <c r="BF14" s="146"/>
      <c r="BG14" s="146"/>
      <c r="BH14" s="146"/>
    </row>
    <row r="15" spans="1:60" outlineLevel="1" x14ac:dyDescent="0.25">
      <c r="A15" s="168">
        <v>3</v>
      </c>
      <c r="B15" s="169" t="s">
        <v>126</v>
      </c>
      <c r="C15" s="185" t="s">
        <v>203</v>
      </c>
      <c r="D15" s="170" t="s">
        <v>112</v>
      </c>
      <c r="E15" s="171">
        <v>5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3"/>
      <c r="S15" s="173" t="s">
        <v>105</v>
      </c>
      <c r="T15" s="174" t="s">
        <v>106</v>
      </c>
      <c r="U15" s="156">
        <v>0</v>
      </c>
      <c r="V15" s="156">
        <f>ROUND(E15*U15,2)</f>
        <v>0</v>
      </c>
      <c r="W15" s="156"/>
      <c r="X15" s="156" t="s">
        <v>107</v>
      </c>
      <c r="Y15" s="156" t="s">
        <v>108</v>
      </c>
      <c r="Z15" s="146"/>
      <c r="AA15" s="146"/>
      <c r="AB15" s="146"/>
      <c r="AC15" s="146"/>
      <c r="AD15" s="146"/>
      <c r="AE15" s="146"/>
      <c r="AF15" s="146"/>
      <c r="AG15" s="146" t="s">
        <v>109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5">
      <c r="A16" s="153"/>
      <c r="B16" s="154"/>
      <c r="C16" s="246" t="s">
        <v>217</v>
      </c>
      <c r="D16" s="247"/>
      <c r="E16" s="247"/>
      <c r="F16" s="247"/>
      <c r="G16" s="247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115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 x14ac:dyDescent="0.25">
      <c r="A17" s="153"/>
      <c r="B17" s="154"/>
      <c r="C17" s="248" t="s">
        <v>205</v>
      </c>
      <c r="D17" s="249"/>
      <c r="E17" s="249"/>
      <c r="F17" s="249"/>
      <c r="G17" s="249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5">
      <c r="A18" s="168">
        <v>4</v>
      </c>
      <c r="B18" s="169" t="s">
        <v>129</v>
      </c>
      <c r="C18" s="185" t="s">
        <v>218</v>
      </c>
      <c r="D18" s="170" t="s">
        <v>112</v>
      </c>
      <c r="E18" s="171">
        <v>1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/>
      <c r="S18" s="173" t="s">
        <v>105</v>
      </c>
      <c r="T18" s="174" t="s">
        <v>106</v>
      </c>
      <c r="U18" s="156">
        <v>0</v>
      </c>
      <c r="V18" s="156">
        <f>ROUND(E18*U18,2)</f>
        <v>0</v>
      </c>
      <c r="W18" s="156"/>
      <c r="X18" s="156" t="s">
        <v>107</v>
      </c>
      <c r="Y18" s="156" t="s">
        <v>108</v>
      </c>
      <c r="Z18" s="146"/>
      <c r="AA18" s="146"/>
      <c r="AB18" s="146"/>
      <c r="AC18" s="146"/>
      <c r="AD18" s="146"/>
      <c r="AE18" s="146"/>
      <c r="AF18" s="146"/>
      <c r="AG18" s="146" t="s">
        <v>109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 x14ac:dyDescent="0.25">
      <c r="A19" s="153"/>
      <c r="B19" s="154"/>
      <c r="C19" s="246" t="s">
        <v>219</v>
      </c>
      <c r="D19" s="247"/>
      <c r="E19" s="247"/>
      <c r="F19" s="247"/>
      <c r="G19" s="247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115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3" x14ac:dyDescent="0.25">
      <c r="A20" s="153"/>
      <c r="B20" s="154"/>
      <c r="C20" s="248" t="s">
        <v>220</v>
      </c>
      <c r="D20" s="249"/>
      <c r="E20" s="249"/>
      <c r="F20" s="249"/>
      <c r="G20" s="249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115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5">
      <c r="A21" s="168">
        <v>5</v>
      </c>
      <c r="B21" s="169" t="s">
        <v>132</v>
      </c>
      <c r="C21" s="185" t="s">
        <v>211</v>
      </c>
      <c r="D21" s="170" t="s">
        <v>112</v>
      </c>
      <c r="E21" s="171">
        <v>1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3"/>
      <c r="S21" s="173" t="s">
        <v>105</v>
      </c>
      <c r="T21" s="174" t="s">
        <v>106</v>
      </c>
      <c r="U21" s="156">
        <v>0</v>
      </c>
      <c r="V21" s="156">
        <f>ROUND(E21*U21,2)</f>
        <v>0</v>
      </c>
      <c r="W21" s="156"/>
      <c r="X21" s="156" t="s">
        <v>107</v>
      </c>
      <c r="Y21" s="156" t="s">
        <v>108</v>
      </c>
      <c r="Z21" s="146"/>
      <c r="AA21" s="146"/>
      <c r="AB21" s="146"/>
      <c r="AC21" s="146"/>
      <c r="AD21" s="146"/>
      <c r="AE21" s="146"/>
      <c r="AF21" s="146"/>
      <c r="AG21" s="146" t="s">
        <v>109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 x14ac:dyDescent="0.25">
      <c r="A22" s="153"/>
      <c r="B22" s="154"/>
      <c r="C22" s="246" t="s">
        <v>173</v>
      </c>
      <c r="D22" s="247"/>
      <c r="E22" s="247"/>
      <c r="F22" s="247"/>
      <c r="G22" s="247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115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 x14ac:dyDescent="0.25">
      <c r="A23" s="153"/>
      <c r="B23" s="154"/>
      <c r="C23" s="248" t="s">
        <v>221</v>
      </c>
      <c r="D23" s="249"/>
      <c r="E23" s="249"/>
      <c r="F23" s="249"/>
      <c r="G23" s="249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115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82" t="str">
        <f>C23</f>
        <v>Konstrukce: LTD min. 18 mm, lepená konstrukce, 2 mm ABS hrany. Celá konstrukce je zpevněna kovovým profilem 40 x 20 mm v horní a spodní části.</v>
      </c>
      <c r="BB23" s="146"/>
      <c r="BC23" s="146"/>
      <c r="BD23" s="146"/>
      <c r="BE23" s="146"/>
      <c r="BF23" s="146"/>
      <c r="BG23" s="146"/>
      <c r="BH23" s="146"/>
    </row>
    <row r="24" spans="1:60" outlineLevel="3" x14ac:dyDescent="0.25">
      <c r="A24" s="153"/>
      <c r="B24" s="154"/>
      <c r="C24" s="248" t="s">
        <v>222</v>
      </c>
      <c r="D24" s="249"/>
      <c r="E24" s="249"/>
      <c r="F24" s="249"/>
      <c r="G24" s="249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115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25">
      <c r="A25" s="153"/>
      <c r="B25" s="154"/>
      <c r="C25" s="248" t="s">
        <v>212</v>
      </c>
      <c r="D25" s="249"/>
      <c r="E25" s="249"/>
      <c r="F25" s="249"/>
      <c r="G25" s="249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115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5">
      <c r="A26" s="168">
        <v>6</v>
      </c>
      <c r="B26" s="169" t="s">
        <v>136</v>
      </c>
      <c r="C26" s="185" t="s">
        <v>223</v>
      </c>
      <c r="D26" s="170" t="s">
        <v>112</v>
      </c>
      <c r="E26" s="171">
        <v>7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1">
        <v>0</v>
      </c>
      <c r="O26" s="171">
        <f>ROUND(E26*N26,2)</f>
        <v>0</v>
      </c>
      <c r="P26" s="171">
        <v>0</v>
      </c>
      <c r="Q26" s="171">
        <f>ROUND(E26*P26,2)</f>
        <v>0</v>
      </c>
      <c r="R26" s="173"/>
      <c r="S26" s="173" t="s">
        <v>105</v>
      </c>
      <c r="T26" s="174" t="s">
        <v>106</v>
      </c>
      <c r="U26" s="156">
        <v>0</v>
      </c>
      <c r="V26" s="156">
        <f>ROUND(E26*U26,2)</f>
        <v>0</v>
      </c>
      <c r="W26" s="156"/>
      <c r="X26" s="156" t="s">
        <v>107</v>
      </c>
      <c r="Y26" s="156" t="s">
        <v>108</v>
      </c>
      <c r="Z26" s="146"/>
      <c r="AA26" s="146"/>
      <c r="AB26" s="146"/>
      <c r="AC26" s="146"/>
      <c r="AD26" s="146"/>
      <c r="AE26" s="146"/>
      <c r="AF26" s="146"/>
      <c r="AG26" s="146" t="s">
        <v>109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5">
      <c r="A27" s="153"/>
      <c r="B27" s="154"/>
      <c r="C27" s="246" t="s">
        <v>173</v>
      </c>
      <c r="D27" s="247"/>
      <c r="E27" s="247"/>
      <c r="F27" s="247"/>
      <c r="G27" s="247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115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0.5" outlineLevel="3" x14ac:dyDescent="0.25">
      <c r="A28" s="153"/>
      <c r="B28" s="154"/>
      <c r="C28" s="248" t="s">
        <v>174</v>
      </c>
      <c r="D28" s="249"/>
      <c r="E28" s="249"/>
      <c r="F28" s="249"/>
      <c r="G28" s="249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115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82" t="str">
        <f>C28</f>
        <v>Konstrukce: LTD min. 18 mm, lepená konstrukce, 2 mm ABS hrany. Celá konstrukce je zpevněna kovovým profilem 40 x 20 mm v horní, prostřední a spodní části. 4x rektifikační šrouby.</v>
      </c>
      <c r="BB28" s="146"/>
      <c r="BC28" s="146"/>
      <c r="BD28" s="146"/>
      <c r="BE28" s="146"/>
      <c r="BF28" s="146"/>
      <c r="BG28" s="146"/>
      <c r="BH28" s="146"/>
    </row>
    <row r="29" spans="1:60" outlineLevel="3" x14ac:dyDescent="0.25">
      <c r="A29" s="153"/>
      <c r="B29" s="154"/>
      <c r="C29" s="248" t="s">
        <v>175</v>
      </c>
      <c r="D29" s="249"/>
      <c r="E29" s="249"/>
      <c r="F29" s="249"/>
      <c r="G29" s="249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115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3" x14ac:dyDescent="0.25">
      <c r="A30" s="153"/>
      <c r="B30" s="154"/>
      <c r="C30" s="248" t="s">
        <v>176</v>
      </c>
      <c r="D30" s="249"/>
      <c r="E30" s="249"/>
      <c r="F30" s="249"/>
      <c r="G30" s="249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115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5">
      <c r="A31" s="168">
        <v>7</v>
      </c>
      <c r="B31" s="169" t="s">
        <v>143</v>
      </c>
      <c r="C31" s="185" t="s">
        <v>178</v>
      </c>
      <c r="D31" s="170" t="s">
        <v>112</v>
      </c>
      <c r="E31" s="171">
        <v>7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71">
        <v>0</v>
      </c>
      <c r="O31" s="171">
        <f>ROUND(E31*N31,2)</f>
        <v>0</v>
      </c>
      <c r="P31" s="171">
        <v>0</v>
      </c>
      <c r="Q31" s="171">
        <f>ROUND(E31*P31,2)</f>
        <v>0</v>
      </c>
      <c r="R31" s="173"/>
      <c r="S31" s="173" t="s">
        <v>105</v>
      </c>
      <c r="T31" s="174" t="s">
        <v>106</v>
      </c>
      <c r="U31" s="156">
        <v>0</v>
      </c>
      <c r="V31" s="156">
        <f>ROUND(E31*U31,2)</f>
        <v>0</v>
      </c>
      <c r="W31" s="156"/>
      <c r="X31" s="156" t="s">
        <v>107</v>
      </c>
      <c r="Y31" s="156" t="s">
        <v>108</v>
      </c>
      <c r="Z31" s="146"/>
      <c r="AA31" s="146"/>
      <c r="AB31" s="146"/>
      <c r="AC31" s="146"/>
      <c r="AD31" s="146"/>
      <c r="AE31" s="146"/>
      <c r="AF31" s="146"/>
      <c r="AG31" s="146" t="s">
        <v>109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5">
      <c r="A32" s="153"/>
      <c r="B32" s="154"/>
      <c r="C32" s="246" t="s">
        <v>179</v>
      </c>
      <c r="D32" s="247"/>
      <c r="E32" s="247"/>
      <c r="F32" s="247"/>
      <c r="G32" s="247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115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 x14ac:dyDescent="0.25">
      <c r="A33" s="153"/>
      <c r="B33" s="154"/>
      <c r="C33" s="248" t="s">
        <v>188</v>
      </c>
      <c r="D33" s="249"/>
      <c r="E33" s="249"/>
      <c r="F33" s="249"/>
      <c r="G33" s="249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115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 x14ac:dyDescent="0.25">
      <c r="A34" s="153"/>
      <c r="B34" s="154"/>
      <c r="C34" s="248" t="s">
        <v>224</v>
      </c>
      <c r="D34" s="249"/>
      <c r="E34" s="249"/>
      <c r="F34" s="249"/>
      <c r="G34" s="249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115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82" t="str">
        <f>C34</f>
        <v>zpevněna kovovým profilem 40 x 20 mm v horní části, plná dvířka s úchytkami a zámkem, 1x stavitelná police.</v>
      </c>
      <c r="BB34" s="146"/>
      <c r="BC34" s="146"/>
      <c r="BD34" s="146"/>
      <c r="BE34" s="146"/>
      <c r="BF34" s="146"/>
      <c r="BG34" s="146"/>
      <c r="BH34" s="146"/>
    </row>
    <row r="35" spans="1:60" outlineLevel="1" x14ac:dyDescent="0.25">
      <c r="A35" s="168">
        <v>8</v>
      </c>
      <c r="B35" s="169" t="s">
        <v>147</v>
      </c>
      <c r="C35" s="185" t="s">
        <v>225</v>
      </c>
      <c r="D35" s="170" t="s">
        <v>112</v>
      </c>
      <c r="E35" s="171">
        <v>1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1">
        <v>0</v>
      </c>
      <c r="O35" s="171">
        <f>ROUND(E35*N35,2)</f>
        <v>0</v>
      </c>
      <c r="P35" s="171">
        <v>0</v>
      </c>
      <c r="Q35" s="171">
        <f>ROUND(E35*P35,2)</f>
        <v>0</v>
      </c>
      <c r="R35" s="173"/>
      <c r="S35" s="173" t="s">
        <v>105</v>
      </c>
      <c r="T35" s="174" t="s">
        <v>106</v>
      </c>
      <c r="U35" s="156">
        <v>0</v>
      </c>
      <c r="V35" s="156">
        <f>ROUND(E35*U35,2)</f>
        <v>0</v>
      </c>
      <c r="W35" s="156"/>
      <c r="X35" s="156" t="s">
        <v>107</v>
      </c>
      <c r="Y35" s="156" t="s">
        <v>108</v>
      </c>
      <c r="Z35" s="146"/>
      <c r="AA35" s="146"/>
      <c r="AB35" s="146"/>
      <c r="AC35" s="146"/>
      <c r="AD35" s="146"/>
      <c r="AE35" s="146"/>
      <c r="AF35" s="146"/>
      <c r="AG35" s="146" t="s">
        <v>109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5">
      <c r="A36" s="153"/>
      <c r="B36" s="154"/>
      <c r="C36" s="246" t="s">
        <v>226</v>
      </c>
      <c r="D36" s="247"/>
      <c r="E36" s="247"/>
      <c r="F36" s="247"/>
      <c r="G36" s="247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115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0.5" outlineLevel="3" x14ac:dyDescent="0.25">
      <c r="A37" s="153"/>
      <c r="B37" s="154"/>
      <c r="C37" s="248" t="s">
        <v>227</v>
      </c>
      <c r="D37" s="249"/>
      <c r="E37" s="249"/>
      <c r="F37" s="249"/>
      <c r="G37" s="249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115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82" t="str">
        <f>C37</f>
        <v>Konstrukce: LTD min. 18 mm, hrany ABS alespoň 2 mm lepeny technologií PUR, jekl cca 40 x 20 mm, pracovní deska o síle 25 mm s odolnou folií HPL, min. 0,8 mm.</v>
      </c>
      <c r="BB37" s="146"/>
      <c r="BC37" s="146"/>
      <c r="BD37" s="146"/>
      <c r="BE37" s="146"/>
      <c r="BF37" s="146"/>
      <c r="BG37" s="146"/>
      <c r="BH37" s="146"/>
    </row>
    <row r="38" spans="1:60" outlineLevel="3" x14ac:dyDescent="0.25">
      <c r="A38" s="153"/>
      <c r="B38" s="154"/>
      <c r="C38" s="248" t="s">
        <v>228</v>
      </c>
      <c r="D38" s="249"/>
      <c r="E38" s="249"/>
      <c r="F38" s="249"/>
      <c r="G38" s="249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115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3" x14ac:dyDescent="0.25">
      <c r="A39" s="153"/>
      <c r="B39" s="154"/>
      <c r="C39" s="248" t="s">
        <v>229</v>
      </c>
      <c r="D39" s="249"/>
      <c r="E39" s="249"/>
      <c r="F39" s="249"/>
      <c r="G39" s="249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115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25">
      <c r="A40" s="153"/>
      <c r="B40" s="154"/>
      <c r="C40" s="248" t="s">
        <v>230</v>
      </c>
      <c r="D40" s="249"/>
      <c r="E40" s="249"/>
      <c r="F40" s="249"/>
      <c r="G40" s="249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115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ht="20.5" outlineLevel="3" x14ac:dyDescent="0.25">
      <c r="A41" s="153"/>
      <c r="B41" s="154"/>
      <c r="C41" s="248" t="s">
        <v>231</v>
      </c>
      <c r="D41" s="249"/>
      <c r="E41" s="249"/>
      <c r="F41" s="249"/>
      <c r="G41" s="249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115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82" t="str">
        <f>C41</f>
        <v>Spodní část: 1x mycí stůl š. 600 mm s dřezem s nerezovou výpustí, baterie T+S, plná dvířka s úchytkami, 1x vestavná lednice š. 600 mm, 1x zásuvková skříňka š. 400 mm</v>
      </c>
      <c r="BB41" s="146"/>
      <c r="BC41" s="146"/>
      <c r="BD41" s="146"/>
      <c r="BE41" s="146"/>
      <c r="BF41" s="146"/>
      <c r="BG41" s="146"/>
      <c r="BH41" s="146"/>
    </row>
    <row r="42" spans="1:60" outlineLevel="3" x14ac:dyDescent="0.25">
      <c r="A42" s="153"/>
      <c r="B42" s="154"/>
      <c r="C42" s="248" t="s">
        <v>232</v>
      </c>
      <c r="D42" s="249"/>
      <c r="E42" s="249"/>
      <c r="F42" s="249"/>
      <c r="G42" s="249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115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5">
      <c r="A43" s="168">
        <v>9</v>
      </c>
      <c r="B43" s="169" t="s">
        <v>177</v>
      </c>
      <c r="C43" s="185" t="s">
        <v>233</v>
      </c>
      <c r="D43" s="170" t="s">
        <v>112</v>
      </c>
      <c r="E43" s="171">
        <v>1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71">
        <v>0</v>
      </c>
      <c r="O43" s="171">
        <f>ROUND(E43*N43,2)</f>
        <v>0</v>
      </c>
      <c r="P43" s="171">
        <v>0</v>
      </c>
      <c r="Q43" s="171">
        <f>ROUND(E43*P43,2)</f>
        <v>0</v>
      </c>
      <c r="R43" s="173"/>
      <c r="S43" s="173" t="s">
        <v>105</v>
      </c>
      <c r="T43" s="174" t="s">
        <v>106</v>
      </c>
      <c r="U43" s="156">
        <v>0</v>
      </c>
      <c r="V43" s="156">
        <f>ROUND(E43*U43,2)</f>
        <v>0</v>
      </c>
      <c r="W43" s="156"/>
      <c r="X43" s="156" t="s">
        <v>107</v>
      </c>
      <c r="Y43" s="156" t="s">
        <v>108</v>
      </c>
      <c r="Z43" s="146"/>
      <c r="AA43" s="146"/>
      <c r="AB43" s="146"/>
      <c r="AC43" s="146"/>
      <c r="AD43" s="146"/>
      <c r="AE43" s="146"/>
      <c r="AF43" s="146"/>
      <c r="AG43" s="146" t="s">
        <v>109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 x14ac:dyDescent="0.25">
      <c r="A44" s="153"/>
      <c r="B44" s="154"/>
      <c r="C44" s="246" t="s">
        <v>234</v>
      </c>
      <c r="D44" s="247"/>
      <c r="E44" s="247"/>
      <c r="F44" s="247"/>
      <c r="G44" s="247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115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3" x14ac:dyDescent="0.25">
      <c r="A45" s="153"/>
      <c r="B45" s="154"/>
      <c r="C45" s="248" t="s">
        <v>235</v>
      </c>
      <c r="D45" s="249"/>
      <c r="E45" s="249"/>
      <c r="F45" s="249"/>
      <c r="G45" s="249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115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5">
      <c r="A46" s="168">
        <v>10</v>
      </c>
      <c r="B46" s="169" t="s">
        <v>181</v>
      </c>
      <c r="C46" s="185" t="s">
        <v>236</v>
      </c>
      <c r="D46" s="170" t="s">
        <v>112</v>
      </c>
      <c r="E46" s="171">
        <v>1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71">
        <v>0</v>
      </c>
      <c r="O46" s="171">
        <f>ROUND(E46*N46,2)</f>
        <v>0</v>
      </c>
      <c r="P46" s="171">
        <v>0</v>
      </c>
      <c r="Q46" s="171">
        <f>ROUND(E46*P46,2)</f>
        <v>0</v>
      </c>
      <c r="R46" s="173"/>
      <c r="S46" s="173" t="s">
        <v>105</v>
      </c>
      <c r="T46" s="174" t="s">
        <v>106</v>
      </c>
      <c r="U46" s="156">
        <v>0</v>
      </c>
      <c r="V46" s="156">
        <f>ROUND(E46*U46,2)</f>
        <v>0</v>
      </c>
      <c r="W46" s="156"/>
      <c r="X46" s="156" t="s">
        <v>107</v>
      </c>
      <c r="Y46" s="156" t="s">
        <v>108</v>
      </c>
      <c r="Z46" s="146"/>
      <c r="AA46" s="146"/>
      <c r="AB46" s="146"/>
      <c r="AC46" s="146"/>
      <c r="AD46" s="146"/>
      <c r="AE46" s="146"/>
      <c r="AF46" s="146"/>
      <c r="AG46" s="146" t="s">
        <v>109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2" x14ac:dyDescent="0.25">
      <c r="A47" s="153"/>
      <c r="B47" s="154"/>
      <c r="C47" s="246" t="s">
        <v>237</v>
      </c>
      <c r="D47" s="247"/>
      <c r="E47" s="247"/>
      <c r="F47" s="247"/>
      <c r="G47" s="247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115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x14ac:dyDescent="0.25">
      <c r="A48" s="3"/>
      <c r="B48" s="4"/>
      <c r="C48" s="187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v>12</v>
      </c>
      <c r="AF48">
        <v>21</v>
      </c>
      <c r="AG48" t="s">
        <v>86</v>
      </c>
    </row>
    <row r="49" spans="1:33" ht="13" x14ac:dyDescent="0.25">
      <c r="A49" s="149"/>
      <c r="B49" s="150" t="s">
        <v>29</v>
      </c>
      <c r="C49" s="188"/>
      <c r="D49" s="151"/>
      <c r="E49" s="152"/>
      <c r="F49" s="152"/>
      <c r="G49" s="167">
        <f>G8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f>SUMIF(L7:L47,AE48,G7:G47)</f>
        <v>0</v>
      </c>
      <c r="AF49">
        <f>SUMIF(L7:L47,AF48,G7:G47)</f>
        <v>0</v>
      </c>
      <c r="AG49" t="s">
        <v>152</v>
      </c>
    </row>
    <row r="50" spans="1:33" x14ac:dyDescent="0.25">
      <c r="C50" s="189"/>
      <c r="D50" s="10"/>
      <c r="AG50" t="s">
        <v>157</v>
      </c>
    </row>
    <row r="51" spans="1:33" x14ac:dyDescent="0.25">
      <c r="D51" s="10"/>
    </row>
    <row r="52" spans="1:33" x14ac:dyDescent="0.25">
      <c r="D52" s="10"/>
    </row>
    <row r="53" spans="1:33" x14ac:dyDescent="0.25">
      <c r="D53" s="10"/>
    </row>
    <row r="54" spans="1:33" x14ac:dyDescent="0.25">
      <c r="D54" s="10"/>
    </row>
    <row r="55" spans="1:33" x14ac:dyDescent="0.25">
      <c r="D55" s="10"/>
    </row>
    <row r="56" spans="1:33" x14ac:dyDescent="0.25">
      <c r="D56" s="10"/>
    </row>
    <row r="57" spans="1:33" x14ac:dyDescent="0.25">
      <c r="D57" s="10"/>
    </row>
    <row r="58" spans="1:33" x14ac:dyDescent="0.25">
      <c r="D58" s="10"/>
    </row>
    <row r="59" spans="1:33" x14ac:dyDescent="0.25">
      <c r="D59" s="10"/>
    </row>
    <row r="60" spans="1:33" x14ac:dyDescent="0.25">
      <c r="D60" s="10"/>
    </row>
    <row r="61" spans="1:33" x14ac:dyDescent="0.25">
      <c r="D61" s="10"/>
    </row>
    <row r="62" spans="1:33" x14ac:dyDescent="0.25">
      <c r="D62" s="10"/>
    </row>
    <row r="63" spans="1:33" x14ac:dyDescent="0.25">
      <c r="D63" s="10"/>
    </row>
    <row r="64" spans="1:33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zXE2jhLH/yJTltDVXc4NfNwQJcJW4wFjn3Yag4TBks4YsL67dMVBKjUReX8KtHwc9VWVgfl+Br555bSaVNtprw==" saltValue="gVYRYMH9f5mL99SfFiqDLQ==" spinCount="100000" sheet="1" formatRows="0"/>
  <mergeCells count="33">
    <mergeCell ref="C20:G20"/>
    <mergeCell ref="A1:G1"/>
    <mergeCell ref="C2:G2"/>
    <mergeCell ref="C3:G3"/>
    <mergeCell ref="C4:G4"/>
    <mergeCell ref="C10:G10"/>
    <mergeCell ref="C11:G11"/>
    <mergeCell ref="C12:G12"/>
    <mergeCell ref="C14:G14"/>
    <mergeCell ref="C16:G16"/>
    <mergeCell ref="C17:G17"/>
    <mergeCell ref="C19:G19"/>
    <mergeCell ref="C36:G36"/>
    <mergeCell ref="C22:G22"/>
    <mergeCell ref="C23:G23"/>
    <mergeCell ref="C24:G24"/>
    <mergeCell ref="C25:G25"/>
    <mergeCell ref="C27:G27"/>
    <mergeCell ref="C28:G28"/>
    <mergeCell ref="C29:G29"/>
    <mergeCell ref="C30:G30"/>
    <mergeCell ref="C32:G32"/>
    <mergeCell ref="C33:G33"/>
    <mergeCell ref="C34:G34"/>
    <mergeCell ref="C44:G44"/>
    <mergeCell ref="C45:G45"/>
    <mergeCell ref="C47:G47"/>
    <mergeCell ref="C37:G37"/>
    <mergeCell ref="C38:G38"/>
    <mergeCell ref="C39:G39"/>
    <mergeCell ref="C40:G40"/>
    <mergeCell ref="C41:G41"/>
    <mergeCell ref="C42:G4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08 2022055-0301 Pol</vt:lpstr>
      <vt:lpstr>08 2022055-0303 Pol</vt:lpstr>
      <vt:lpstr>08 2022055-0321 Pol</vt:lpstr>
      <vt:lpstr>08 2022055-0322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'08 2022055-0301 Pol'!Názvy_tisku</vt:lpstr>
      <vt:lpstr>'08 2022055-0303 Pol'!Názvy_tisku</vt:lpstr>
      <vt:lpstr>'08 2022055-0321 Pol'!Názvy_tisku</vt:lpstr>
      <vt:lpstr>'08 2022055-0322 Pol'!Názvy_tisku</vt:lpstr>
      <vt:lpstr>oadresa</vt:lpstr>
      <vt:lpstr>Stavba!Objednatel</vt:lpstr>
      <vt:lpstr>Stavba!Objekt</vt:lpstr>
      <vt:lpstr>'08 2022055-0301 Pol'!Oblast_tisku</vt:lpstr>
      <vt:lpstr>'08 2022055-0303 Pol'!Oblast_tisku</vt:lpstr>
      <vt:lpstr>'08 2022055-0321 Pol'!Oblast_tisku</vt:lpstr>
      <vt:lpstr>'08 2022055-0322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Kamila Machová</cp:lastModifiedBy>
  <cp:lastPrinted>2019-03-19T12:27:02Z</cp:lastPrinted>
  <dcterms:created xsi:type="dcterms:W3CDTF">2009-04-08T07:15:50Z</dcterms:created>
  <dcterms:modified xsi:type="dcterms:W3CDTF">2025-02-06T14:02:03Z</dcterms:modified>
</cp:coreProperties>
</file>